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1640" activeTab="0"/>
  </bookViews>
  <sheets>
    <sheet name="AN 2014" sheetId="1" r:id="rId1"/>
    <sheet name="CALCUL IULIE-SEPT" sheetId="2" r:id="rId2"/>
    <sheet name="CALCUL OCT-DEC" sheetId="3" r:id="rId3"/>
    <sheet name=" IUNIE regulariz 2014 " sheetId="4" r:id="rId4"/>
    <sheet name="CALCUL IUNIE 2014" sheetId="5" r:id="rId5"/>
  </sheets>
  <definedNames>
    <definedName name="_xlnm.Print_Area" localSheetId="3">' IUNIE regulariz 2014 '!$A$1:$O$39</definedName>
    <definedName name="_xlnm.Print_Area" localSheetId="1">'CALCUL IULIE-SEPT'!$A$1:$M$38</definedName>
    <definedName name="_xlnm.Print_Area" localSheetId="4">'CALCUL IUNIE 2014'!$A$1:$O$39</definedName>
    <definedName name="_xlnm.Print_Area" localSheetId="2">'CALCUL OCT-DEC'!$A$1:$M$38</definedName>
  </definedNames>
  <calcPr fullCalcOnLoad="1"/>
</workbook>
</file>

<file path=xl/sharedStrings.xml><?xml version="1.0" encoding="utf-8"?>
<sst xmlns="http://schemas.openxmlformats.org/spreadsheetml/2006/main" count="188" uniqueCount="82">
  <si>
    <t>Nr.</t>
  </si>
  <si>
    <t>DENUMIRE FURNIZOR</t>
  </si>
  <si>
    <t>TOTAL</t>
  </si>
  <si>
    <t>crt.</t>
  </si>
  <si>
    <t>MEDINOVA SRL BIRLAD</t>
  </si>
  <si>
    <t>PROFESMED SRL HUSI</t>
  </si>
  <si>
    <t>CASA DE ASIGURARI DE SANATATE VASLUI</t>
  </si>
  <si>
    <t>Intocmit,</t>
  </si>
  <si>
    <t>Cons.Cosma Marian</t>
  </si>
  <si>
    <t xml:space="preserve">                                ASISTENTA MEDICALA DE SPECIALITATE RECUPERARE -REABILITARE A SANATATII IN AMBULATORIU</t>
  </si>
  <si>
    <t xml:space="preserve">                         SUME CONTRACTATE  IULIE-DEC 2011</t>
  </si>
  <si>
    <t>50% res tehnice</t>
  </si>
  <si>
    <t>50% res umane</t>
  </si>
  <si>
    <t>PUNCTE</t>
  </si>
  <si>
    <t>puncte</t>
  </si>
  <si>
    <t>VALOARE RES TEHNICE</t>
  </si>
  <si>
    <t>VALOARE RES UMANE</t>
  </si>
  <si>
    <t>BIOANALIZA SRL VASLUI</t>
  </si>
  <si>
    <t>MEDICAL TERAPY SRL VASLUI</t>
  </si>
  <si>
    <t>RECUMED SRL VASLUI</t>
  </si>
  <si>
    <t>SOC.CIV.MEDICALA BARLAD</t>
  </si>
  <si>
    <t>FIZIOMED SRL BIRLAD</t>
  </si>
  <si>
    <t>FIZIO-CENTER SRL BIRLAD</t>
  </si>
  <si>
    <t>val punct res tehnice</t>
  </si>
  <si>
    <t>val punct res umane</t>
  </si>
  <si>
    <t xml:space="preserve"> CREDIT DE ANGAJAMENT  IAN-MAI 2014</t>
  </si>
  <si>
    <t>TOTAL C.A. IAN-DEC  2014</t>
  </si>
  <si>
    <t>IAN-MAI 2014</t>
  </si>
  <si>
    <t>TOTAL VALOARE CONTRACT luna IUNIE 2014</t>
  </si>
  <si>
    <t>IUNIE-DEC</t>
  </si>
  <si>
    <t>Valori contract LUNA IUNIE  2014</t>
  </si>
  <si>
    <t>TRIM II</t>
  </si>
  <si>
    <t xml:space="preserve">    VALORI DE CONTRACT CF ADRESA CNAS NR. P 4100 / 28.05.2014, inreg CASVS sub nr.681 / 29,05,2014</t>
  </si>
  <si>
    <t>LUNA IUNIE 2014 = 100,000 LEI</t>
  </si>
  <si>
    <t>TOTAL LUNA IUNIE  2014</t>
  </si>
  <si>
    <t>40% res tehnice</t>
  </si>
  <si>
    <t>60% res umane</t>
  </si>
  <si>
    <t>IULIE</t>
  </si>
  <si>
    <t>TRIM III</t>
  </si>
  <si>
    <t>Valori contract TRIM III  2014</t>
  </si>
  <si>
    <t>AUG</t>
  </si>
  <si>
    <t>SEPT</t>
  </si>
  <si>
    <t>TOTAL VALOARE CONTRACT TRIM III 2014</t>
  </si>
  <si>
    <t>REGULARIZARE LUNA IUNIE 2014</t>
  </si>
  <si>
    <t>TOTAL TRIM IV  2014</t>
  </si>
  <si>
    <t>TOTAL TRIM III  2014</t>
  </si>
  <si>
    <t>CALCUL TRIM III 2014</t>
  </si>
  <si>
    <t>CALCUL TRIM IV  2014</t>
  </si>
  <si>
    <t>Valori contract TRIM IV  2014</t>
  </si>
  <si>
    <t>TOTAL VALOARE CONTRACT TRIM IV 2014</t>
  </si>
  <si>
    <t>OCT</t>
  </si>
  <si>
    <t>NOV</t>
  </si>
  <si>
    <t>DEC</t>
  </si>
  <si>
    <t xml:space="preserve">    VALORI DE CONTRACT CF ADRESA CNAS NR. P 4100/28.05.2014</t>
  </si>
  <si>
    <t>Valori contract LUNA IUNIE   2014</t>
  </si>
  <si>
    <t>TRIM III 2014 = 300,000 LEI</t>
  </si>
  <si>
    <t>TRIM IV = 268,000 LEI</t>
  </si>
  <si>
    <t>regularizare luna  iunie, cf norme</t>
  </si>
  <si>
    <t>valori initiale iunie</t>
  </si>
  <si>
    <t xml:space="preserve">regularizare cf norme </t>
  </si>
  <si>
    <t>CAS VASLUI</t>
  </si>
  <si>
    <t>ANEXA 1</t>
  </si>
  <si>
    <t xml:space="preserve">VALORI DE CONTRACT PENTRU FURNIZORII DE SERVICII MEDICALE RECUPERARE-REABILITARE  </t>
  </si>
  <si>
    <t>PENTRU ANUL 2014</t>
  </si>
  <si>
    <t>valabil la data de 30.06.2014</t>
  </si>
  <si>
    <t>IAN</t>
  </si>
  <si>
    <t>FEB</t>
  </si>
  <si>
    <t>MARTIE</t>
  </si>
  <si>
    <t>TRIM I</t>
  </si>
  <si>
    <t>APRIL</t>
  </si>
  <si>
    <t xml:space="preserve">MAI </t>
  </si>
  <si>
    <t>IUN</t>
  </si>
  <si>
    <t xml:space="preserve">IUL </t>
  </si>
  <si>
    <t xml:space="preserve">TRIM.IV </t>
  </si>
  <si>
    <t>TOTAL AN 2014</t>
  </si>
  <si>
    <t>BIOANALIZA VASLUI</t>
  </si>
  <si>
    <t>MEDICAL TERAPY VASLUI</t>
  </si>
  <si>
    <t>RECUMED VASLUI</t>
  </si>
  <si>
    <t>FIZIOMED BIRLAD</t>
  </si>
  <si>
    <t>FIZIO-CENTER BIRLAD</t>
  </si>
  <si>
    <t xml:space="preserve">INTOCMIT </t>
  </si>
  <si>
    <t>EC. COSMA MARIAN</t>
  </si>
</sst>
</file>

<file path=xl/styles.xml><?xml version="1.0" encoding="utf-8"?>
<styleSheet xmlns="http://schemas.openxmlformats.org/spreadsheetml/2006/main">
  <numFmts count="2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18]d\ mmmm\ yyyy"/>
    <numFmt numFmtId="177" formatCode="[$-418]d\-mmm;@"/>
    <numFmt numFmtId="178" formatCode="[$-418]mmm\-yy;@"/>
  </numFmts>
  <fonts count="28">
    <font>
      <sz val="10"/>
      <name val="Arial"/>
      <family val="0"/>
    </font>
    <font>
      <sz val="14"/>
      <name val="Arial"/>
      <family val="0"/>
    </font>
    <font>
      <sz val="16"/>
      <name val="Arial"/>
      <family val="0"/>
    </font>
    <font>
      <sz val="18"/>
      <name val="Arial"/>
      <family val="0"/>
    </font>
    <font>
      <sz val="12"/>
      <name val="Arial"/>
      <family val="0"/>
    </font>
    <font>
      <b/>
      <sz val="18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color indexed="10"/>
      <name val="Arial"/>
      <family val="0"/>
    </font>
    <font>
      <b/>
      <sz val="18"/>
      <color indexed="10"/>
      <name val="Arial"/>
      <family val="0"/>
    </font>
    <font>
      <sz val="12"/>
      <color indexed="10"/>
      <name val="Arial"/>
      <family val="0"/>
    </font>
    <font>
      <sz val="10"/>
      <color indexed="10"/>
      <name val="Arial"/>
      <family val="0"/>
    </font>
    <font>
      <b/>
      <sz val="16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sz val="24"/>
      <name val="Times New Roman"/>
      <family val="1"/>
    </font>
    <font>
      <b/>
      <sz val="12"/>
      <name val="Arial"/>
      <family val="2"/>
    </font>
    <font>
      <sz val="24"/>
      <name val="Times New Roman"/>
      <family val="1"/>
    </font>
    <font>
      <sz val="24"/>
      <name val="Arial"/>
      <family val="0"/>
    </font>
    <font>
      <sz val="16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16"/>
      <color indexed="10"/>
      <name val="Arial"/>
      <family val="2"/>
    </font>
    <font>
      <sz val="22"/>
      <name val="Times New Roman"/>
      <family val="1"/>
    </font>
    <font>
      <sz val="20"/>
      <name val="Times New Roman"/>
      <family val="1"/>
    </font>
    <font>
      <b/>
      <sz val="12"/>
      <color indexed="10"/>
      <name val="Arial"/>
      <family val="2"/>
    </font>
    <font>
      <b/>
      <sz val="14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7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" fontId="4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4" fontId="9" fillId="0" borderId="0" xfId="0" applyNumberFormat="1" applyFont="1" applyAlignment="1">
      <alignment/>
    </xf>
    <xf numFmtId="0" fontId="14" fillId="0" borderId="0" xfId="21" applyFont="1">
      <alignment/>
      <protection/>
    </xf>
    <xf numFmtId="0" fontId="15" fillId="0" borderId="0" xfId="21" applyFont="1">
      <alignment/>
      <protection/>
    </xf>
    <xf numFmtId="0" fontId="15" fillId="0" borderId="0" xfId="21" applyFont="1" applyAlignment="1">
      <alignment horizontal="center"/>
      <protection/>
    </xf>
    <xf numFmtId="0" fontId="0" fillId="0" borderId="0" xfId="21">
      <alignment/>
      <protection/>
    </xf>
    <xf numFmtId="0" fontId="15" fillId="0" borderId="0" xfId="21" applyFont="1">
      <alignment/>
      <protection/>
    </xf>
    <xf numFmtId="0" fontId="3" fillId="0" borderId="0" xfId="21" applyFont="1">
      <alignment/>
      <protection/>
    </xf>
    <xf numFmtId="0" fontId="2" fillId="0" borderId="0" xfId="21" applyFont="1">
      <alignment/>
      <protection/>
    </xf>
    <xf numFmtId="0" fontId="14" fillId="0" borderId="0" xfId="21" applyFont="1">
      <alignment/>
      <protection/>
    </xf>
    <xf numFmtId="0" fontId="5" fillId="0" borderId="0" xfId="21" applyFont="1">
      <alignment/>
      <protection/>
    </xf>
    <xf numFmtId="0" fontId="4" fillId="0" borderId="0" xfId="21" applyFont="1">
      <alignment/>
      <protection/>
    </xf>
    <xf numFmtId="0" fontId="14" fillId="0" borderId="0" xfId="21" applyFont="1" applyFill="1" applyAlignment="1">
      <alignment horizontal="center"/>
      <protection/>
    </xf>
    <xf numFmtId="0" fontId="14" fillId="0" borderId="0" xfId="21" applyFont="1" applyFill="1">
      <alignment/>
      <protection/>
    </xf>
    <xf numFmtId="0" fontId="1" fillId="0" borderId="0" xfId="21" applyFont="1">
      <alignment/>
      <protection/>
    </xf>
    <xf numFmtId="0" fontId="2" fillId="0" borderId="0" xfId="21" applyFont="1" applyAlignment="1">
      <alignment horizontal="center"/>
      <protection/>
    </xf>
    <xf numFmtId="0" fontId="16" fillId="0" borderId="1" xfId="21" applyFont="1" applyBorder="1" applyAlignment="1">
      <alignment horizontal="center"/>
      <protection/>
    </xf>
    <xf numFmtId="0" fontId="16" fillId="0" borderId="2" xfId="21" applyFont="1" applyBorder="1" applyAlignment="1">
      <alignment horizontal="center" vertical="center" wrapText="1"/>
      <protection/>
    </xf>
    <xf numFmtId="0" fontId="16" fillId="0" borderId="3" xfId="21" applyFont="1" applyBorder="1" applyAlignment="1">
      <alignment horizontal="center"/>
      <protection/>
    </xf>
    <xf numFmtId="0" fontId="16" fillId="0" borderId="4" xfId="21" applyFont="1" applyBorder="1" applyAlignment="1">
      <alignment horizontal="center" vertical="center" wrapText="1"/>
      <protection/>
    </xf>
    <xf numFmtId="0" fontId="17" fillId="0" borderId="5" xfId="21" applyFont="1" applyBorder="1" applyAlignment="1">
      <alignment horizontal="center" wrapText="1"/>
      <protection/>
    </xf>
    <xf numFmtId="0" fontId="18" fillId="0" borderId="6" xfId="21" applyFont="1" applyBorder="1" applyAlignment="1">
      <alignment horizontal="center"/>
      <protection/>
    </xf>
    <xf numFmtId="4" fontId="18" fillId="0" borderId="7" xfId="21" applyNumberFormat="1" applyFont="1" applyFill="1" applyBorder="1" applyAlignment="1">
      <alignment horizontal="right"/>
      <protection/>
    </xf>
    <xf numFmtId="4" fontId="19" fillId="0" borderId="7" xfId="21" applyNumberFormat="1" applyFont="1" applyBorder="1">
      <alignment/>
      <protection/>
    </xf>
    <xf numFmtId="0" fontId="18" fillId="0" borderId="8" xfId="21" applyFont="1" applyBorder="1" applyAlignment="1">
      <alignment horizontal="center"/>
      <protection/>
    </xf>
    <xf numFmtId="4" fontId="19" fillId="0" borderId="9" xfId="21" applyNumberFormat="1" applyFont="1" applyBorder="1">
      <alignment/>
      <protection/>
    </xf>
    <xf numFmtId="0" fontId="18" fillId="0" borderId="8" xfId="21" applyFont="1" applyFill="1" applyBorder="1" applyAlignment="1">
      <alignment horizontal="center"/>
      <protection/>
    </xf>
    <xf numFmtId="0" fontId="18" fillId="0" borderId="10" xfId="21" applyFont="1" applyBorder="1" applyAlignment="1">
      <alignment horizontal="center"/>
      <protection/>
    </xf>
    <xf numFmtId="4" fontId="18" fillId="0" borderId="11" xfId="21" applyNumberFormat="1" applyFont="1" applyFill="1" applyBorder="1" applyAlignment="1">
      <alignment horizontal="right"/>
      <protection/>
    </xf>
    <xf numFmtId="4" fontId="19" fillId="0" borderId="11" xfId="21" applyNumberFormat="1" applyFont="1" applyBorder="1">
      <alignment/>
      <protection/>
    </xf>
    <xf numFmtId="4" fontId="19" fillId="0" borderId="12" xfId="21" applyNumberFormat="1" applyFont="1" applyBorder="1">
      <alignment/>
      <protection/>
    </xf>
    <xf numFmtId="0" fontId="20" fillId="0" borderId="0" xfId="21" applyFont="1">
      <alignment/>
      <protection/>
    </xf>
    <xf numFmtId="0" fontId="18" fillId="0" borderId="13" xfId="21" applyFont="1" applyBorder="1">
      <alignment/>
      <protection/>
    </xf>
    <xf numFmtId="4" fontId="16" fillId="0" borderId="5" xfId="21" applyNumberFormat="1" applyFont="1" applyBorder="1" applyAlignment="1">
      <alignment horizontal="right"/>
      <protection/>
    </xf>
    <xf numFmtId="0" fontId="20" fillId="0" borderId="0" xfId="21" applyFont="1" applyAlignment="1">
      <alignment horizontal="center"/>
      <protection/>
    </xf>
    <xf numFmtId="4" fontId="5" fillId="0" borderId="0" xfId="21" applyNumberFormat="1" applyFont="1" applyFill="1">
      <alignment/>
      <protection/>
    </xf>
    <xf numFmtId="4" fontId="3" fillId="0" borderId="0" xfId="21" applyNumberFormat="1" applyFont="1">
      <alignment/>
      <protection/>
    </xf>
    <xf numFmtId="0" fontId="13" fillId="2" borderId="0" xfId="21" applyFont="1" applyFill="1">
      <alignment/>
      <protection/>
    </xf>
    <xf numFmtId="4" fontId="5" fillId="2" borderId="0" xfId="21" applyNumberFormat="1" applyFont="1" applyFill="1" applyAlignment="1">
      <alignment horizontal="center"/>
      <protection/>
    </xf>
    <xf numFmtId="0" fontId="13" fillId="0" borderId="0" xfId="21" applyFont="1" applyFill="1">
      <alignment/>
      <protection/>
    </xf>
    <xf numFmtId="4" fontId="13" fillId="0" borderId="0" xfId="21" applyNumberFormat="1" applyFont="1" applyFill="1" applyAlignment="1">
      <alignment horizontal="center"/>
      <protection/>
    </xf>
    <xf numFmtId="0" fontId="13" fillId="0" borderId="0" xfId="21" applyFont="1">
      <alignment/>
      <protection/>
    </xf>
    <xf numFmtId="10" fontId="13" fillId="0" borderId="0" xfId="21" applyNumberFormat="1" applyFont="1" applyAlignment="1">
      <alignment horizontal="center"/>
      <protection/>
    </xf>
    <xf numFmtId="4" fontId="5" fillId="0" borderId="0" xfId="21" applyNumberFormat="1" applyFont="1">
      <alignment/>
      <protection/>
    </xf>
    <xf numFmtId="4" fontId="13" fillId="0" borderId="0" xfId="21" applyNumberFormat="1" applyFont="1" applyFill="1">
      <alignment/>
      <protection/>
    </xf>
    <xf numFmtId="4" fontId="13" fillId="0" borderId="0" xfId="21" applyNumberFormat="1" applyFont="1">
      <alignment/>
      <protection/>
    </xf>
    <xf numFmtId="4" fontId="21" fillId="0" borderId="0" xfId="21" applyNumberFormat="1" applyFont="1">
      <alignment/>
      <protection/>
    </xf>
    <xf numFmtId="10" fontId="13" fillId="0" borderId="0" xfId="21" applyNumberFormat="1" applyFont="1">
      <alignment/>
      <protection/>
    </xf>
    <xf numFmtId="0" fontId="22" fillId="3" borderId="0" xfId="21" applyFont="1" applyFill="1">
      <alignment/>
      <protection/>
    </xf>
    <xf numFmtId="4" fontId="21" fillId="3" borderId="0" xfId="21" applyNumberFormat="1" applyFont="1" applyFill="1">
      <alignment/>
      <protection/>
    </xf>
    <xf numFmtId="0" fontId="5" fillId="0" borderId="0" xfId="21" applyFont="1">
      <alignment/>
      <protection/>
    </xf>
    <xf numFmtId="0" fontId="5" fillId="3" borderId="13" xfId="21" applyFont="1" applyFill="1" applyBorder="1" applyAlignment="1">
      <alignment horizontal="center" wrapText="1"/>
      <protection/>
    </xf>
    <xf numFmtId="4" fontId="19" fillId="3" borderId="6" xfId="21" applyNumberFormat="1" applyFont="1" applyFill="1" applyBorder="1">
      <alignment/>
      <protection/>
    </xf>
    <xf numFmtId="4" fontId="19" fillId="3" borderId="8" xfId="21" applyNumberFormat="1" applyFont="1" applyFill="1" applyBorder="1">
      <alignment/>
      <protection/>
    </xf>
    <xf numFmtId="4" fontId="19" fillId="3" borderId="10" xfId="21" applyNumberFormat="1" applyFont="1" applyFill="1" applyBorder="1">
      <alignment/>
      <protection/>
    </xf>
    <xf numFmtId="4" fontId="19" fillId="3" borderId="13" xfId="21" applyNumberFormat="1" applyFont="1" applyFill="1" applyBorder="1">
      <alignment/>
      <protection/>
    </xf>
    <xf numFmtId="0" fontId="18" fillId="0" borderId="7" xfId="21" applyFont="1" applyBorder="1">
      <alignment/>
      <protection/>
    </xf>
    <xf numFmtId="0" fontId="18" fillId="0" borderId="9" xfId="21" applyFont="1" applyBorder="1">
      <alignment/>
      <protection/>
    </xf>
    <xf numFmtId="0" fontId="18" fillId="0" borderId="11" xfId="21" applyFont="1" applyFill="1" applyBorder="1">
      <alignment/>
      <protection/>
    </xf>
    <xf numFmtId="0" fontId="18" fillId="0" borderId="12" xfId="21" applyFont="1" applyBorder="1">
      <alignment/>
      <protection/>
    </xf>
    <xf numFmtId="0" fontId="16" fillId="0" borderId="5" xfId="21" applyFont="1" applyBorder="1" applyAlignment="1">
      <alignment horizontal="center"/>
      <protection/>
    </xf>
    <xf numFmtId="0" fontId="3" fillId="0" borderId="0" xfId="21" applyFont="1">
      <alignment/>
      <protection/>
    </xf>
    <xf numFmtId="0" fontId="2" fillId="0" borderId="0" xfId="21" applyFont="1">
      <alignment/>
      <protection/>
    </xf>
    <xf numFmtId="0" fontId="9" fillId="0" borderId="0" xfId="0" applyFont="1" applyAlignment="1">
      <alignment/>
    </xf>
    <xf numFmtId="0" fontId="21" fillId="3" borderId="0" xfId="21" applyFont="1" applyFill="1">
      <alignment/>
      <protection/>
    </xf>
    <xf numFmtId="0" fontId="1" fillId="0" borderId="0" xfId="21" applyFont="1">
      <alignment/>
      <protection/>
    </xf>
    <xf numFmtId="4" fontId="3" fillId="0" borderId="0" xfId="21" applyNumberFormat="1" applyFont="1">
      <alignment/>
      <protection/>
    </xf>
    <xf numFmtId="0" fontId="13" fillId="0" borderId="0" xfId="0" applyFont="1" applyAlignment="1">
      <alignment/>
    </xf>
    <xf numFmtId="4" fontId="2" fillId="0" borderId="0" xfId="21" applyNumberFormat="1" applyFont="1">
      <alignment/>
      <protection/>
    </xf>
    <xf numFmtId="4" fontId="20" fillId="0" borderId="0" xfId="21" applyNumberFormat="1" applyFont="1">
      <alignment/>
      <protection/>
    </xf>
    <xf numFmtId="0" fontId="5" fillId="3" borderId="5" xfId="21" applyFont="1" applyFill="1" applyBorder="1" applyAlignment="1">
      <alignment horizontal="center" wrapText="1"/>
      <protection/>
    </xf>
    <xf numFmtId="4" fontId="19" fillId="3" borderId="7" xfId="21" applyNumberFormat="1" applyFont="1" applyFill="1" applyBorder="1">
      <alignment/>
      <protection/>
    </xf>
    <xf numFmtId="4" fontId="19" fillId="3" borderId="9" xfId="21" applyNumberFormat="1" applyFont="1" applyFill="1" applyBorder="1">
      <alignment/>
      <protection/>
    </xf>
    <xf numFmtId="4" fontId="19" fillId="3" borderId="12" xfId="21" applyNumberFormat="1" applyFont="1" applyFill="1" applyBorder="1">
      <alignment/>
      <protection/>
    </xf>
    <xf numFmtId="4" fontId="19" fillId="3" borderId="5" xfId="21" applyNumberFormat="1" applyFont="1" applyFill="1" applyBorder="1">
      <alignment/>
      <protection/>
    </xf>
    <xf numFmtId="4" fontId="22" fillId="0" borderId="9" xfId="21" applyNumberFormat="1" applyFont="1" applyBorder="1">
      <alignment/>
      <protection/>
    </xf>
    <xf numFmtId="4" fontId="19" fillId="0" borderId="14" xfId="21" applyNumberFormat="1" applyFont="1" applyBorder="1">
      <alignment/>
      <protection/>
    </xf>
    <xf numFmtId="4" fontId="24" fillId="0" borderId="12" xfId="21" applyNumberFormat="1" applyFont="1" applyBorder="1">
      <alignment/>
      <protection/>
    </xf>
    <xf numFmtId="4" fontId="22" fillId="0" borderId="10" xfId="21" applyNumberFormat="1" applyFont="1" applyBorder="1">
      <alignment/>
      <protection/>
    </xf>
    <xf numFmtId="4" fontId="22" fillId="0" borderId="5" xfId="21" applyNumberFormat="1" applyFont="1" applyBorder="1">
      <alignment/>
      <protection/>
    </xf>
    <xf numFmtId="4" fontId="22" fillId="0" borderId="13" xfId="21" applyNumberFormat="1" applyFont="1" applyBorder="1">
      <alignment/>
      <protection/>
    </xf>
    <xf numFmtId="4" fontId="22" fillId="0" borderId="7" xfId="21" applyNumberFormat="1" applyFont="1" applyBorder="1">
      <alignment/>
      <protection/>
    </xf>
    <xf numFmtId="4" fontId="22" fillId="0" borderId="6" xfId="21" applyNumberFormat="1" applyFont="1" applyBorder="1">
      <alignment/>
      <protection/>
    </xf>
    <xf numFmtId="0" fontId="22" fillId="0" borderId="5" xfId="21" applyFont="1" applyBorder="1" applyAlignment="1">
      <alignment horizontal="center" vertical="center" wrapText="1"/>
      <protection/>
    </xf>
    <xf numFmtId="0" fontId="22" fillId="0" borderId="13" xfId="21" applyFont="1" applyBorder="1" applyAlignment="1">
      <alignment horizontal="center" vertical="center" wrapText="1"/>
      <protection/>
    </xf>
    <xf numFmtId="0" fontId="13" fillId="0" borderId="14" xfId="21" applyFont="1" applyBorder="1" applyAlignment="1">
      <alignment horizontal="center" vertical="center" wrapText="1"/>
      <protection/>
    </xf>
    <xf numFmtId="0" fontId="13" fillId="0" borderId="15" xfId="21" applyFont="1" applyBorder="1" applyAlignment="1">
      <alignment horizontal="center" vertical="center" wrapText="1"/>
      <protection/>
    </xf>
    <xf numFmtId="0" fontId="13" fillId="0" borderId="5" xfId="21" applyFont="1" applyBorder="1" applyAlignment="1">
      <alignment horizontal="center" vertical="center" wrapText="1"/>
      <protection/>
    </xf>
    <xf numFmtId="4" fontId="19" fillId="0" borderId="5" xfId="21" applyNumberFormat="1" applyFont="1" applyBorder="1">
      <alignment/>
      <protection/>
    </xf>
    <xf numFmtId="0" fontId="13" fillId="0" borderId="16" xfId="21" applyFont="1" applyBorder="1" applyAlignment="1">
      <alignment horizontal="center" vertical="center" wrapText="1"/>
      <protection/>
    </xf>
    <xf numFmtId="4" fontId="19" fillId="0" borderId="17" xfId="21" applyNumberFormat="1" applyFont="1" applyBorder="1">
      <alignment/>
      <protection/>
    </xf>
    <xf numFmtId="4" fontId="19" fillId="0" borderId="16" xfId="21" applyNumberFormat="1" applyFont="1" applyBorder="1">
      <alignment/>
      <protection/>
    </xf>
    <xf numFmtId="0" fontId="13" fillId="3" borderId="13" xfId="21" applyFont="1" applyFill="1" applyBorder="1" applyAlignment="1">
      <alignment horizontal="center" vertical="center" wrapText="1"/>
      <protection/>
    </xf>
    <xf numFmtId="9" fontId="15" fillId="0" borderId="0" xfId="21" applyNumberFormat="1" applyFont="1" applyAlignment="1">
      <alignment horizontal="center"/>
      <protection/>
    </xf>
    <xf numFmtId="0" fontId="16" fillId="0" borderId="5" xfId="21" applyFont="1" applyBorder="1" applyAlignment="1">
      <alignment horizontal="center" vertical="center" wrapText="1"/>
      <protection/>
    </xf>
    <xf numFmtId="0" fontId="16" fillId="3" borderId="4" xfId="21" applyFont="1" applyFill="1" applyBorder="1" applyAlignment="1">
      <alignment horizontal="center" vertical="center" wrapText="1"/>
      <protection/>
    </xf>
    <xf numFmtId="4" fontId="19" fillId="0" borderId="18" xfId="21" applyNumberFormat="1" applyFont="1" applyBorder="1">
      <alignment/>
      <protection/>
    </xf>
    <xf numFmtId="0" fontId="4" fillId="0" borderId="19" xfId="21" applyFont="1" applyBorder="1">
      <alignment/>
      <protection/>
    </xf>
    <xf numFmtId="0" fontId="4" fillId="0" borderId="20" xfId="21" applyFont="1" applyBorder="1">
      <alignment/>
      <protection/>
    </xf>
    <xf numFmtId="4" fontId="19" fillId="0" borderId="15" xfId="21" applyNumberFormat="1" applyFont="1" applyBorder="1">
      <alignment/>
      <protection/>
    </xf>
    <xf numFmtId="0" fontId="13" fillId="0" borderId="13" xfId="21" applyFont="1" applyBorder="1" applyAlignment="1">
      <alignment horizontal="center" vertical="center" wrapText="1"/>
      <protection/>
    </xf>
    <xf numFmtId="4" fontId="19" fillId="0" borderId="6" xfId="21" applyNumberFormat="1" applyFont="1" applyBorder="1">
      <alignment/>
      <protection/>
    </xf>
    <xf numFmtId="4" fontId="19" fillId="0" borderId="13" xfId="21" applyNumberFormat="1" applyFont="1" applyBorder="1">
      <alignment/>
      <protection/>
    </xf>
    <xf numFmtId="4" fontId="25" fillId="0" borderId="21" xfId="0" applyNumberFormat="1" applyFont="1" applyBorder="1" applyAlignment="1">
      <alignment/>
    </xf>
    <xf numFmtId="4" fontId="25" fillId="0" borderId="22" xfId="0" applyNumberFormat="1" applyFont="1" applyBorder="1" applyAlignment="1">
      <alignment/>
    </xf>
    <xf numFmtId="4" fontId="25" fillId="0" borderId="23" xfId="21" applyNumberFormat="1" applyFont="1" applyBorder="1">
      <alignment/>
      <protection/>
    </xf>
    <xf numFmtId="4" fontId="25" fillId="0" borderId="17" xfId="0" applyNumberFormat="1" applyFont="1" applyBorder="1" applyAlignment="1">
      <alignment/>
    </xf>
    <xf numFmtId="4" fontId="25" fillId="0" borderId="24" xfId="0" applyNumberFormat="1" applyFont="1" applyBorder="1" applyAlignment="1">
      <alignment/>
    </xf>
    <xf numFmtId="4" fontId="25" fillId="0" borderId="25" xfId="21" applyNumberFormat="1" applyFont="1" applyFill="1" applyBorder="1">
      <alignment/>
      <protection/>
    </xf>
    <xf numFmtId="4" fontId="25" fillId="0" borderId="26" xfId="21" applyNumberFormat="1" applyFont="1" applyFill="1" applyBorder="1">
      <alignment/>
      <protection/>
    </xf>
    <xf numFmtId="0" fontId="16" fillId="3" borderId="2" xfId="21" applyFont="1" applyFill="1" applyBorder="1" applyAlignment="1">
      <alignment horizontal="center" vertical="center" wrapText="1"/>
      <protection/>
    </xf>
    <xf numFmtId="0" fontId="26" fillId="0" borderId="0" xfId="0" applyFont="1" applyAlignment="1">
      <alignment/>
    </xf>
    <xf numFmtId="4" fontId="16" fillId="0" borderId="7" xfId="21" applyNumberFormat="1" applyFont="1" applyFill="1" applyBorder="1" applyAlignment="1">
      <alignment horizontal="right"/>
      <protection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23" fillId="0" borderId="0" xfId="0" applyFont="1" applyAlignment="1">
      <alignment/>
    </xf>
    <xf numFmtId="0" fontId="17" fillId="0" borderId="0" xfId="0" applyFont="1" applyAlignment="1">
      <alignment/>
    </xf>
    <xf numFmtId="0" fontId="27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17" xfId="0" applyFont="1" applyBorder="1" applyAlignment="1">
      <alignment/>
    </xf>
    <xf numFmtId="4" fontId="3" fillId="0" borderId="27" xfId="0" applyNumberFormat="1" applyFont="1" applyBorder="1" applyAlignment="1">
      <alignment horizontal="center"/>
    </xf>
    <xf numFmtId="4" fontId="3" fillId="4" borderId="27" xfId="0" applyNumberFormat="1" applyFont="1" applyFill="1" applyBorder="1" applyAlignment="1">
      <alignment horizontal="center"/>
    </xf>
    <xf numFmtId="4" fontId="13" fillId="0" borderId="21" xfId="0" applyNumberFormat="1" applyFont="1" applyBorder="1" applyAlignment="1">
      <alignment horizontal="center"/>
    </xf>
    <xf numFmtId="4" fontId="3" fillId="0" borderId="21" xfId="0" applyNumberFormat="1" applyFont="1" applyBorder="1" applyAlignment="1">
      <alignment horizontal="center"/>
    </xf>
    <xf numFmtId="4" fontId="3" fillId="4" borderId="28" xfId="21" applyNumberFormat="1" applyFont="1" applyFill="1" applyBorder="1">
      <alignment/>
      <protection/>
    </xf>
    <xf numFmtId="4" fontId="13" fillId="0" borderId="21" xfId="0" applyNumberFormat="1" applyFont="1" applyBorder="1" applyAlignment="1">
      <alignment/>
    </xf>
    <xf numFmtId="4" fontId="13" fillId="0" borderId="27" xfId="0" applyNumberFormat="1" applyFont="1" applyBorder="1" applyAlignment="1">
      <alignment horizontal="right"/>
    </xf>
    <xf numFmtId="4" fontId="5" fillId="0" borderId="18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2" fillId="0" borderId="24" xfId="0" applyFont="1" applyBorder="1" applyAlignment="1">
      <alignment/>
    </xf>
    <xf numFmtId="4" fontId="3" fillId="4" borderId="8" xfId="21" applyNumberFormat="1" applyFont="1" applyFill="1" applyBorder="1">
      <alignment/>
      <protection/>
    </xf>
    <xf numFmtId="0" fontId="2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2" fillId="0" borderId="29" xfId="0" applyFont="1" applyBorder="1" applyAlignment="1">
      <alignment/>
    </xf>
    <xf numFmtId="4" fontId="3" fillId="4" borderId="30" xfId="0" applyNumberFormat="1" applyFont="1" applyFill="1" applyBorder="1" applyAlignment="1">
      <alignment horizontal="center"/>
    </xf>
    <xf numFmtId="4" fontId="3" fillId="4" borderId="31" xfId="21" applyNumberFormat="1" applyFont="1" applyFill="1" applyBorder="1">
      <alignment/>
      <protection/>
    </xf>
    <xf numFmtId="0" fontId="1" fillId="0" borderId="13" xfId="0" applyFont="1" applyBorder="1" applyAlignment="1">
      <alignment/>
    </xf>
    <xf numFmtId="0" fontId="13" fillId="0" borderId="32" xfId="0" applyFont="1" applyBorder="1" applyAlignment="1">
      <alignment horizontal="center"/>
    </xf>
    <xf numFmtId="4" fontId="13" fillId="0" borderId="32" xfId="0" applyNumberFormat="1" applyFont="1" applyBorder="1" applyAlignment="1">
      <alignment horizontal="center"/>
    </xf>
    <xf numFmtId="4" fontId="13" fillId="0" borderId="32" xfId="0" applyNumberFormat="1" applyFont="1" applyBorder="1" applyAlignment="1">
      <alignment horizontal="center"/>
    </xf>
    <xf numFmtId="4" fontId="11" fillId="0" borderId="0" xfId="0" applyNumberFormat="1" applyFont="1" applyAlignment="1">
      <alignment/>
    </xf>
    <xf numFmtId="4" fontId="3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13" fillId="0" borderId="0" xfId="0" applyFont="1" applyAlignment="1">
      <alignment horizontal="center"/>
    </xf>
    <xf numFmtId="0" fontId="13" fillId="0" borderId="20" xfId="0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16" fillId="0" borderId="2" xfId="21" applyFont="1" applyBorder="1" applyAlignment="1">
      <alignment horizontal="center" vertical="center" wrapText="1"/>
      <protection/>
    </xf>
    <xf numFmtId="0" fontId="16" fillId="0" borderId="4" xfId="21" applyFont="1" applyBorder="1" applyAlignment="1">
      <alignment horizontal="center" vertical="center" wrapText="1"/>
      <protection/>
    </xf>
    <xf numFmtId="17" fontId="16" fillId="3" borderId="5" xfId="21" applyNumberFormat="1" applyFont="1" applyFill="1" applyBorder="1" applyAlignment="1">
      <alignment horizontal="center" wrapText="1"/>
      <protection/>
    </xf>
    <xf numFmtId="17" fontId="16" fillId="3" borderId="34" xfId="21" applyNumberFormat="1" applyFont="1" applyFill="1" applyBorder="1" applyAlignment="1">
      <alignment horizontal="center" wrapText="1"/>
      <protection/>
    </xf>
    <xf numFmtId="17" fontId="16" fillId="3" borderId="32" xfId="21" applyNumberFormat="1" applyFont="1" applyFill="1" applyBorder="1" applyAlignment="1">
      <alignment horizontal="center" wrapText="1"/>
      <protection/>
    </xf>
    <xf numFmtId="0" fontId="14" fillId="0" borderId="0" xfId="21" applyFont="1" applyFill="1" applyAlignment="1">
      <alignment horizontal="center"/>
      <protection/>
    </xf>
    <xf numFmtId="17" fontId="16" fillId="3" borderId="2" xfId="21" applyNumberFormat="1" applyFont="1" applyFill="1" applyBorder="1" applyAlignment="1">
      <alignment horizontal="center" wrapText="1"/>
      <protection/>
    </xf>
    <xf numFmtId="17" fontId="16" fillId="3" borderId="19" xfId="21" applyNumberFormat="1" applyFont="1" applyFill="1" applyBorder="1" applyAlignment="1">
      <alignment horizontal="center" wrapText="1"/>
      <protection/>
    </xf>
    <xf numFmtId="17" fontId="16" fillId="3" borderId="20" xfId="21" applyNumberFormat="1" applyFont="1" applyFill="1" applyBorder="1" applyAlignment="1">
      <alignment horizontal="center" wrapText="1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MARIAN -RECUPERARE-APRILIE 201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3"/>
  <sheetViews>
    <sheetView tabSelected="1" view="pageBreakPreview" zoomScale="60" workbookViewId="0" topLeftCell="G1">
      <selection activeCell="L27" sqref="L27"/>
    </sheetView>
  </sheetViews>
  <sheetFormatPr defaultColWidth="9.140625" defaultRowHeight="12.75"/>
  <cols>
    <col min="1" max="1" width="9.140625" style="1" customWidth="1"/>
    <col min="2" max="2" width="46.8515625" style="2" customWidth="1"/>
    <col min="3" max="3" width="17.7109375" style="8" customWidth="1"/>
    <col min="4" max="4" width="16.421875" style="8" customWidth="1"/>
    <col min="5" max="5" width="16.8515625" style="8" customWidth="1"/>
    <col min="6" max="6" width="17.28125" style="11" customWidth="1"/>
    <col min="7" max="7" width="17.28125" style="0" customWidth="1"/>
    <col min="8" max="8" width="18.140625" style="0" customWidth="1"/>
    <col min="9" max="9" width="20.28125" style="0" bestFit="1" customWidth="1"/>
    <col min="10" max="10" width="17.8515625" style="0" customWidth="1"/>
    <col min="11" max="11" width="18.421875" style="0" customWidth="1"/>
    <col min="12" max="12" width="17.8515625" style="0" bestFit="1" customWidth="1"/>
    <col min="13" max="14" width="16.8515625" style="0" customWidth="1"/>
    <col min="15" max="15" width="17.57421875" style="0" customWidth="1"/>
    <col min="16" max="16" width="18.140625" style="0" customWidth="1"/>
    <col min="17" max="17" width="18.7109375" style="0" customWidth="1"/>
    <col min="18" max="18" width="16.421875" style="0" customWidth="1"/>
    <col min="19" max="19" width="20.421875" style="7" customWidth="1"/>
  </cols>
  <sheetData>
    <row r="1" spans="2:19" ht="23.25">
      <c r="B1" s="78" t="s">
        <v>60</v>
      </c>
      <c r="I1" s="124"/>
      <c r="J1" s="124"/>
      <c r="S1" s="7" t="s">
        <v>61</v>
      </c>
    </row>
    <row r="2" spans="9:10" ht="23.25">
      <c r="I2" s="124"/>
      <c r="J2" s="124"/>
    </row>
    <row r="3" spans="6:18" ht="23.25">
      <c r="F3" s="9"/>
      <c r="G3" s="125"/>
      <c r="H3" s="5"/>
      <c r="I3" s="5"/>
      <c r="J3" s="5"/>
      <c r="K3" s="5"/>
      <c r="L3" s="5"/>
      <c r="M3" s="5"/>
      <c r="N3" s="5"/>
      <c r="O3" s="4"/>
      <c r="P3" s="4"/>
      <c r="Q3" s="4"/>
      <c r="R3" s="4"/>
    </row>
    <row r="4" spans="2:18" ht="23.25">
      <c r="B4" s="78" t="s">
        <v>62</v>
      </c>
      <c r="C4" s="126"/>
      <c r="D4" s="126"/>
      <c r="E4" s="126"/>
      <c r="F4" s="122"/>
      <c r="G4" s="127"/>
      <c r="H4" s="127"/>
      <c r="I4" s="127"/>
      <c r="J4" s="4"/>
      <c r="K4" s="4"/>
      <c r="L4" s="4"/>
      <c r="M4" s="4"/>
      <c r="N4" s="4"/>
      <c r="O4" s="4"/>
      <c r="P4" s="4"/>
      <c r="Q4" s="4"/>
      <c r="R4" s="4"/>
    </row>
    <row r="5" spans="3:18" ht="23.25">
      <c r="C5" s="155" t="s">
        <v>63</v>
      </c>
      <c r="D5" s="155"/>
      <c r="E5" s="155"/>
      <c r="F5" s="155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3:18" ht="23.25">
      <c r="C6" s="155" t="s">
        <v>64</v>
      </c>
      <c r="D6" s="155"/>
      <c r="E6" s="155"/>
      <c r="F6" s="155"/>
      <c r="G6" s="155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6:18" ht="23.25">
      <c r="F7" s="10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6:18" ht="24" thickBot="1">
      <c r="F8" s="10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9" ht="23.25" customHeight="1">
      <c r="A9" s="128" t="s">
        <v>0</v>
      </c>
      <c r="B9" s="156" t="s">
        <v>1</v>
      </c>
      <c r="C9" s="160" t="s">
        <v>65</v>
      </c>
      <c r="D9" s="160" t="s">
        <v>66</v>
      </c>
      <c r="E9" s="160" t="s">
        <v>67</v>
      </c>
      <c r="F9" s="162" t="s">
        <v>68</v>
      </c>
      <c r="G9" s="158" t="s">
        <v>69</v>
      </c>
      <c r="H9" s="158" t="s">
        <v>70</v>
      </c>
      <c r="I9" s="158" t="s">
        <v>71</v>
      </c>
      <c r="J9" s="158" t="s">
        <v>31</v>
      </c>
      <c r="K9" s="158" t="s">
        <v>72</v>
      </c>
      <c r="L9" s="158" t="s">
        <v>40</v>
      </c>
      <c r="M9" s="158" t="s">
        <v>41</v>
      </c>
      <c r="N9" s="158" t="s">
        <v>38</v>
      </c>
      <c r="O9" s="164" t="s">
        <v>50</v>
      </c>
      <c r="P9" s="164" t="s">
        <v>51</v>
      </c>
      <c r="Q9" s="164" t="s">
        <v>52</v>
      </c>
      <c r="R9" s="158" t="s">
        <v>73</v>
      </c>
      <c r="S9" s="158" t="s">
        <v>74</v>
      </c>
    </row>
    <row r="10" spans="1:19" s="3" customFormat="1" ht="24" thickBot="1">
      <c r="A10" s="129" t="s">
        <v>3</v>
      </c>
      <c r="B10" s="157"/>
      <c r="C10" s="161"/>
      <c r="D10" s="161"/>
      <c r="E10" s="161"/>
      <c r="F10" s="163"/>
      <c r="G10" s="159"/>
      <c r="H10" s="159"/>
      <c r="I10" s="159"/>
      <c r="J10" s="159"/>
      <c r="K10" s="159"/>
      <c r="L10" s="159"/>
      <c r="M10" s="159"/>
      <c r="N10" s="159"/>
      <c r="O10" s="165"/>
      <c r="P10" s="165"/>
      <c r="Q10" s="165"/>
      <c r="R10" s="159"/>
      <c r="S10" s="159"/>
    </row>
    <row r="11" spans="1:19" ht="26.25">
      <c r="A11" s="130">
        <v>1</v>
      </c>
      <c r="B11" s="131" t="s">
        <v>75</v>
      </c>
      <c r="C11" s="132">
        <v>6340</v>
      </c>
      <c r="D11" s="133">
        <v>6340</v>
      </c>
      <c r="E11" s="133">
        <v>6340</v>
      </c>
      <c r="F11" s="134">
        <f aca="true" t="shared" si="0" ref="F11:F18">C11+D11+E11</f>
        <v>19020</v>
      </c>
      <c r="G11" s="135">
        <v>6480.32</v>
      </c>
      <c r="H11" s="135">
        <v>6344.76</v>
      </c>
      <c r="I11" s="136">
        <v>11131.162634902823</v>
      </c>
      <c r="J11" s="134">
        <f aca="true" t="shared" si="1" ref="J11:J18">G11+H11+I11</f>
        <v>23956.242634902825</v>
      </c>
      <c r="K11" s="119">
        <v>11146.907014677636</v>
      </c>
      <c r="L11" s="119">
        <v>11146.907014677636</v>
      </c>
      <c r="M11" s="119">
        <v>11146.907014677636</v>
      </c>
      <c r="N11" s="137">
        <f aca="true" t="shared" si="2" ref="N11:N18">K11+L11+M11</f>
        <v>33440.72104403291</v>
      </c>
      <c r="O11" s="117">
        <v>12040.300543734142</v>
      </c>
      <c r="P11" s="114">
        <v>12040.300543734142</v>
      </c>
      <c r="Q11" s="114">
        <v>6020.150271867071</v>
      </c>
      <c r="R11" s="138">
        <f aca="true" t="shared" si="3" ref="R11:R18">O11+P11+Q11</f>
        <v>30100.751359335354</v>
      </c>
      <c r="S11" s="139">
        <f aca="true" t="shared" si="4" ref="S11:S18">F11+J11+N11+R11</f>
        <v>106517.71503827108</v>
      </c>
    </row>
    <row r="12" spans="1:19" ht="26.25">
      <c r="A12" s="140">
        <v>2</v>
      </c>
      <c r="B12" s="141" t="s">
        <v>76</v>
      </c>
      <c r="C12" s="132">
        <v>7380</v>
      </c>
      <c r="D12" s="133">
        <v>7380</v>
      </c>
      <c r="E12" s="133">
        <v>7377</v>
      </c>
      <c r="F12" s="134">
        <f t="shared" si="0"/>
        <v>22137</v>
      </c>
      <c r="G12" s="135">
        <v>7559.76</v>
      </c>
      <c r="H12" s="135">
        <v>7401.41</v>
      </c>
      <c r="I12" s="142">
        <v>12984.921646231349</v>
      </c>
      <c r="J12" s="134">
        <f t="shared" si="1"/>
        <v>27946.091646231347</v>
      </c>
      <c r="K12" s="120">
        <v>8607.950766446595</v>
      </c>
      <c r="L12" s="120">
        <v>8607.950766446595</v>
      </c>
      <c r="M12" s="120">
        <v>8607.950766446595</v>
      </c>
      <c r="N12" s="137">
        <f t="shared" si="2"/>
        <v>25823.852299339786</v>
      </c>
      <c r="O12" s="118">
        <v>9445.805422223455</v>
      </c>
      <c r="P12" s="115">
        <v>9445.805422223455</v>
      </c>
      <c r="Q12" s="115">
        <v>4722.9027111117275</v>
      </c>
      <c r="R12" s="138">
        <f t="shared" si="3"/>
        <v>23614.51355555864</v>
      </c>
      <c r="S12" s="139">
        <f t="shared" si="4"/>
        <v>99521.45750112977</v>
      </c>
    </row>
    <row r="13" spans="1:19" ht="26.25">
      <c r="A13" s="140">
        <v>3</v>
      </c>
      <c r="B13" s="141" t="s">
        <v>77</v>
      </c>
      <c r="C13" s="132">
        <v>10162</v>
      </c>
      <c r="D13" s="133">
        <v>10161</v>
      </c>
      <c r="E13" s="133">
        <v>10175</v>
      </c>
      <c r="F13" s="134">
        <f t="shared" si="0"/>
        <v>30498</v>
      </c>
      <c r="G13" s="135">
        <v>10396.96</v>
      </c>
      <c r="H13" s="135">
        <v>10180.05</v>
      </c>
      <c r="I13" s="142">
        <v>17859.736865484105</v>
      </c>
      <c r="J13" s="134">
        <f t="shared" si="1"/>
        <v>38436.74686548411</v>
      </c>
      <c r="K13" s="120">
        <v>23381.357211558792</v>
      </c>
      <c r="L13" s="120">
        <v>23381.357211558792</v>
      </c>
      <c r="M13" s="120">
        <v>23381.357211558792</v>
      </c>
      <c r="N13" s="137">
        <f t="shared" si="2"/>
        <v>70144.07163467638</v>
      </c>
      <c r="O13" s="118">
        <v>24856.65862843922</v>
      </c>
      <c r="P13" s="115">
        <v>24856.65862843922</v>
      </c>
      <c r="Q13" s="115">
        <v>12428.32931421961</v>
      </c>
      <c r="R13" s="138">
        <f t="shared" si="3"/>
        <v>62141.646571098056</v>
      </c>
      <c r="S13" s="139">
        <f t="shared" si="4"/>
        <v>201220.46507125854</v>
      </c>
    </row>
    <row r="14" spans="1:19" ht="26.25">
      <c r="A14" s="140">
        <v>4</v>
      </c>
      <c r="B14" s="141" t="s">
        <v>20</v>
      </c>
      <c r="C14" s="132">
        <v>7464</v>
      </c>
      <c r="D14" s="133">
        <v>7464</v>
      </c>
      <c r="E14" s="133">
        <v>7464</v>
      </c>
      <c r="F14" s="134">
        <f t="shared" si="0"/>
        <v>22392</v>
      </c>
      <c r="G14" s="135">
        <v>7651.83</v>
      </c>
      <c r="H14" s="135">
        <v>7491.81</v>
      </c>
      <c r="I14" s="142">
        <v>13143.527352140467</v>
      </c>
      <c r="J14" s="134">
        <f t="shared" si="1"/>
        <v>28287.167352140466</v>
      </c>
      <c r="K14" s="120">
        <v>13258.73997538079</v>
      </c>
      <c r="L14" s="120">
        <v>13258.73997538079</v>
      </c>
      <c r="M14" s="120">
        <v>13258.73997538079</v>
      </c>
      <c r="N14" s="137">
        <f t="shared" si="2"/>
        <v>39776.21992614237</v>
      </c>
      <c r="O14" s="118">
        <v>14280.731246357016</v>
      </c>
      <c r="P14" s="115">
        <v>14280.731246357016</v>
      </c>
      <c r="Q14" s="115">
        <v>7140.365623178508</v>
      </c>
      <c r="R14" s="138">
        <f t="shared" si="3"/>
        <v>35701.82811589254</v>
      </c>
      <c r="S14" s="139">
        <f t="shared" si="4"/>
        <v>126157.21539417538</v>
      </c>
    </row>
    <row r="15" spans="1:19" ht="26.25">
      <c r="A15" s="140">
        <v>5</v>
      </c>
      <c r="B15" s="141" t="s">
        <v>78</v>
      </c>
      <c r="C15" s="132">
        <v>8213</v>
      </c>
      <c r="D15" s="133">
        <v>8213</v>
      </c>
      <c r="E15" s="133">
        <v>8227</v>
      </c>
      <c r="F15" s="134">
        <f t="shared" si="0"/>
        <v>24653</v>
      </c>
      <c r="G15" s="135">
        <v>8410.61</v>
      </c>
      <c r="H15" s="135">
        <v>8234.64</v>
      </c>
      <c r="I15" s="142">
        <v>14446.738419004043</v>
      </c>
      <c r="J15" s="134">
        <f t="shared" si="1"/>
        <v>31091.988419004043</v>
      </c>
      <c r="K15" s="120">
        <v>10717.307155779095</v>
      </c>
      <c r="L15" s="120">
        <v>10717.307155779095</v>
      </c>
      <c r="M15" s="120">
        <v>10717.307155779095</v>
      </c>
      <c r="N15" s="137">
        <f t="shared" si="2"/>
        <v>32151.921467337284</v>
      </c>
      <c r="O15" s="118">
        <v>11612.115982182826</v>
      </c>
      <c r="P15" s="115">
        <v>11612.115982182826</v>
      </c>
      <c r="Q15" s="115">
        <v>5806.057991091413</v>
      </c>
      <c r="R15" s="138">
        <f t="shared" si="3"/>
        <v>29030.289955457065</v>
      </c>
      <c r="S15" s="139">
        <f t="shared" si="4"/>
        <v>116927.1998417984</v>
      </c>
    </row>
    <row r="16" spans="1:19" ht="26.25">
      <c r="A16" s="140">
        <v>6</v>
      </c>
      <c r="B16" s="143" t="s">
        <v>79</v>
      </c>
      <c r="C16" s="132">
        <v>8904</v>
      </c>
      <c r="D16" s="133">
        <v>8904</v>
      </c>
      <c r="E16" s="133">
        <v>8904</v>
      </c>
      <c r="F16" s="134">
        <f t="shared" si="0"/>
        <v>26712</v>
      </c>
      <c r="G16" s="135">
        <v>9101</v>
      </c>
      <c r="H16" s="135">
        <v>8911.05</v>
      </c>
      <c r="I16" s="142">
        <v>15633.415090919829</v>
      </c>
      <c r="J16" s="134">
        <f t="shared" si="1"/>
        <v>33645.465090919824</v>
      </c>
      <c r="K16" s="120">
        <v>18787.18768412994</v>
      </c>
      <c r="L16" s="120">
        <v>18787.18768412994</v>
      </c>
      <c r="M16" s="120">
        <v>18787.18768412994</v>
      </c>
      <c r="N16" s="137">
        <f t="shared" si="2"/>
        <v>56361.56305238983</v>
      </c>
      <c r="O16" s="118">
        <v>20001.077706178447</v>
      </c>
      <c r="P16" s="115">
        <v>20001.077706178447</v>
      </c>
      <c r="Q16" s="115">
        <v>10000.538853089223</v>
      </c>
      <c r="R16" s="138">
        <f t="shared" si="3"/>
        <v>50002.694265446116</v>
      </c>
      <c r="S16" s="139">
        <f t="shared" si="4"/>
        <v>166721.72240875577</v>
      </c>
    </row>
    <row r="17" spans="1:19" ht="26.25">
      <c r="A17" s="140">
        <v>7</v>
      </c>
      <c r="B17" s="141" t="s">
        <v>4</v>
      </c>
      <c r="C17" s="132">
        <v>5940</v>
      </c>
      <c r="D17" s="133">
        <v>5940</v>
      </c>
      <c r="E17" s="133">
        <v>5940</v>
      </c>
      <c r="F17" s="134">
        <f t="shared" si="0"/>
        <v>17820</v>
      </c>
      <c r="G17" s="135">
        <v>6101.28</v>
      </c>
      <c r="H17" s="135">
        <v>5974.04</v>
      </c>
      <c r="I17" s="142">
        <v>10480.767043713058</v>
      </c>
      <c r="J17" s="134">
        <f t="shared" si="1"/>
        <v>22556.087043713058</v>
      </c>
      <c r="K17" s="120">
        <v>14100.550507895256</v>
      </c>
      <c r="L17" s="120">
        <v>14100.550507895256</v>
      </c>
      <c r="M17" s="120">
        <v>14100.550507895256</v>
      </c>
      <c r="N17" s="137">
        <f t="shared" si="2"/>
        <v>42301.65152368577</v>
      </c>
      <c r="O17" s="118">
        <v>14963.310470884899</v>
      </c>
      <c r="P17" s="115">
        <v>14963.310470884899</v>
      </c>
      <c r="Q17" s="115">
        <v>7481.655235442449</v>
      </c>
      <c r="R17" s="138">
        <f t="shared" si="3"/>
        <v>37408.27617721225</v>
      </c>
      <c r="S17" s="139">
        <f t="shared" si="4"/>
        <v>120086.01474461108</v>
      </c>
    </row>
    <row r="18" spans="1:19" ht="27" thickBot="1">
      <c r="A18" s="144">
        <v>8</v>
      </c>
      <c r="B18" s="145" t="s">
        <v>5</v>
      </c>
      <c r="C18" s="132">
        <v>2426</v>
      </c>
      <c r="D18" s="146">
        <v>2288</v>
      </c>
      <c r="E18" s="146">
        <v>1890</v>
      </c>
      <c r="F18" s="134">
        <f t="shared" si="0"/>
        <v>6604</v>
      </c>
      <c r="G18" s="135">
        <v>2462.24</v>
      </c>
      <c r="H18" s="135">
        <v>2462.24</v>
      </c>
      <c r="I18" s="147">
        <v>4319.730947604325</v>
      </c>
      <c r="J18" s="134">
        <f t="shared" si="1"/>
        <v>9244.210947604324</v>
      </c>
      <c r="K18" s="120">
        <v>0</v>
      </c>
      <c r="L18" s="115">
        <v>0</v>
      </c>
      <c r="M18" s="116">
        <v>0</v>
      </c>
      <c r="N18" s="137">
        <f t="shared" si="2"/>
        <v>0</v>
      </c>
      <c r="O18" s="118">
        <v>0</v>
      </c>
      <c r="P18" s="115">
        <v>0</v>
      </c>
      <c r="Q18" s="115"/>
      <c r="R18" s="138">
        <f t="shared" si="3"/>
        <v>0</v>
      </c>
      <c r="S18" s="139">
        <f t="shared" si="4"/>
        <v>15848.210947604324</v>
      </c>
    </row>
    <row r="19" spans="1:19" ht="21" thickBot="1">
      <c r="A19" s="148"/>
      <c r="B19" s="149" t="s">
        <v>2</v>
      </c>
      <c r="C19" s="150">
        <f aca="true" t="shared" si="5" ref="C19:S19">SUM(C11:C18)</f>
        <v>56829</v>
      </c>
      <c r="D19" s="150">
        <f t="shared" si="5"/>
        <v>56690</v>
      </c>
      <c r="E19" s="150">
        <f t="shared" si="5"/>
        <v>56317</v>
      </c>
      <c r="F19" s="151">
        <f t="shared" si="5"/>
        <v>169836</v>
      </c>
      <c r="G19" s="151">
        <f t="shared" si="5"/>
        <v>58164</v>
      </c>
      <c r="H19" s="151">
        <f t="shared" si="5"/>
        <v>57000</v>
      </c>
      <c r="I19" s="151">
        <f t="shared" si="5"/>
        <v>100000</v>
      </c>
      <c r="J19" s="151">
        <f t="shared" si="5"/>
        <v>215163.99999999997</v>
      </c>
      <c r="K19" s="151">
        <f t="shared" si="5"/>
        <v>100000.00031586809</v>
      </c>
      <c r="L19" s="151">
        <f t="shared" si="5"/>
        <v>100000.00031586809</v>
      </c>
      <c r="M19" s="151">
        <f t="shared" si="5"/>
        <v>100000.00031586809</v>
      </c>
      <c r="N19" s="151">
        <f t="shared" si="5"/>
        <v>300000.0009476043</v>
      </c>
      <c r="O19" s="151">
        <f t="shared" si="5"/>
        <v>107200</v>
      </c>
      <c r="P19" s="151">
        <f t="shared" si="5"/>
        <v>107200</v>
      </c>
      <c r="Q19" s="151">
        <f t="shared" si="5"/>
        <v>53600</v>
      </c>
      <c r="R19" s="151">
        <f t="shared" si="5"/>
        <v>268000</v>
      </c>
      <c r="S19" s="151">
        <f t="shared" si="5"/>
        <v>953000.0009476044</v>
      </c>
    </row>
    <row r="20" spans="6:19" ht="23.25">
      <c r="F20" s="152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153"/>
    </row>
    <row r="21" spans="8:9" ht="23.25">
      <c r="H21" s="154" t="s">
        <v>80</v>
      </c>
      <c r="I21" s="154"/>
    </row>
    <row r="22" spans="3:9" ht="23.25">
      <c r="C22" s="12"/>
      <c r="D22" s="12"/>
      <c r="H22" s="154" t="s">
        <v>81</v>
      </c>
      <c r="I22" s="154"/>
    </row>
    <row r="23" spans="3:4" ht="23.25">
      <c r="C23" s="12"/>
      <c r="D23" s="12"/>
    </row>
    <row r="24" spans="3:4" ht="23.25">
      <c r="C24" s="12"/>
      <c r="D24" s="12"/>
    </row>
    <row r="25" spans="3:4" ht="23.25">
      <c r="C25" s="12"/>
      <c r="D25" s="12"/>
    </row>
    <row r="26" spans="3:4" ht="23.25">
      <c r="C26" s="12"/>
      <c r="D26" s="12"/>
    </row>
    <row r="27" spans="3:4" ht="23.25">
      <c r="C27" s="12"/>
      <c r="D27" s="12"/>
    </row>
    <row r="28" spans="3:4" ht="23.25">
      <c r="C28" s="12"/>
      <c r="D28" s="12"/>
    </row>
    <row r="29" spans="3:4" ht="23.25">
      <c r="C29" s="12"/>
      <c r="D29" s="12"/>
    </row>
    <row r="30" spans="3:4" ht="23.25">
      <c r="C30" s="12"/>
      <c r="D30" s="12"/>
    </row>
    <row r="31" ht="23.25">
      <c r="D31" s="12"/>
    </row>
    <row r="33" spans="10:12" ht="23.25">
      <c r="J33" s="1"/>
      <c r="L33" s="1"/>
    </row>
  </sheetData>
  <mergeCells count="20">
    <mergeCell ref="P9:P10"/>
    <mergeCell ref="Q9:Q10"/>
    <mergeCell ref="R9:R10"/>
    <mergeCell ref="S9:S10"/>
    <mergeCell ref="H9:H10"/>
    <mergeCell ref="J9:J10"/>
    <mergeCell ref="L9:L10"/>
    <mergeCell ref="O9:O10"/>
    <mergeCell ref="I9:I10"/>
    <mergeCell ref="K9:K10"/>
    <mergeCell ref="M9:M10"/>
    <mergeCell ref="N9:N10"/>
    <mergeCell ref="C5:F5"/>
    <mergeCell ref="C6:G6"/>
    <mergeCell ref="B9:B10"/>
    <mergeCell ref="G9:G10"/>
    <mergeCell ref="C9:C10"/>
    <mergeCell ref="D9:D10"/>
    <mergeCell ref="E9:E10"/>
    <mergeCell ref="F9:F10"/>
  </mergeCells>
  <printOptions/>
  <pageMargins left="0.37" right="0.19" top="1" bottom="1" header="0.5" footer="0.5"/>
  <pageSetup horizontalDpi="600" verticalDpi="60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4"/>
  <sheetViews>
    <sheetView view="pageBreakPreview" zoomScale="60" workbookViewId="0" topLeftCell="A10">
      <selection activeCell="I28" sqref="I28"/>
    </sheetView>
  </sheetViews>
  <sheetFormatPr defaultColWidth="9.140625" defaultRowHeight="12.75"/>
  <cols>
    <col min="1" max="1" width="9.140625" style="25" customWidth="1"/>
    <col min="2" max="2" width="81.00390625" style="19" customWidth="1"/>
    <col min="3" max="3" width="24.140625" style="26" customWidth="1"/>
    <col min="4" max="4" width="24.57421875" style="18" customWidth="1"/>
    <col min="5" max="5" width="23.00390625" style="18" customWidth="1"/>
    <col min="6" max="6" width="27.421875" style="18" customWidth="1"/>
    <col min="7" max="7" width="26.140625" style="18" customWidth="1"/>
    <col min="8" max="8" width="27.140625" style="16" customWidth="1"/>
    <col min="9" max="9" width="23.140625" style="16" customWidth="1"/>
    <col min="10" max="10" width="26.00390625" style="16" customWidth="1"/>
    <col min="11" max="11" width="26.28125" style="16" customWidth="1"/>
    <col min="12" max="12" width="25.7109375" style="16" customWidth="1"/>
    <col min="13" max="13" width="26.28125" style="16" customWidth="1"/>
    <col min="14" max="17" width="9.28125" style="16" bestFit="1" customWidth="1"/>
    <col min="18" max="18" width="19.00390625" style="18" customWidth="1"/>
    <col min="19" max="16384" width="9.140625" style="16" customWidth="1"/>
  </cols>
  <sheetData>
    <row r="1" spans="1:11" ht="26.25">
      <c r="A1" s="13" t="s">
        <v>6</v>
      </c>
      <c r="B1" s="14"/>
      <c r="C1" s="15"/>
      <c r="D1" s="14"/>
      <c r="E1" s="13"/>
      <c r="F1" s="61"/>
      <c r="G1" s="72"/>
      <c r="H1" s="73"/>
      <c r="I1" s="52"/>
      <c r="J1" s="73"/>
      <c r="K1" s="17"/>
    </row>
    <row r="2" spans="1:18" s="19" customFormat="1" ht="25.5">
      <c r="A2" s="14"/>
      <c r="B2" s="14"/>
      <c r="C2" s="15"/>
      <c r="D2" s="14"/>
      <c r="E2" s="14"/>
      <c r="F2" s="61"/>
      <c r="G2" s="72"/>
      <c r="H2" s="73"/>
      <c r="I2" s="52"/>
      <c r="J2" s="52"/>
      <c r="K2" s="17"/>
      <c r="R2" s="18"/>
    </row>
    <row r="3" spans="1:18" s="19" customFormat="1" ht="25.5">
      <c r="A3" s="14"/>
      <c r="B3" s="14"/>
      <c r="C3" s="15"/>
      <c r="D3" s="14"/>
      <c r="E3" s="14"/>
      <c r="F3" s="61"/>
      <c r="G3" s="72"/>
      <c r="H3" s="73"/>
      <c r="I3" s="74"/>
      <c r="J3" s="52"/>
      <c r="K3" s="17"/>
      <c r="R3" s="18"/>
    </row>
    <row r="4" spans="1:18" s="19" customFormat="1" ht="25.5">
      <c r="A4" s="14"/>
      <c r="B4" s="14"/>
      <c r="C4" s="15"/>
      <c r="D4" s="14"/>
      <c r="E4" s="14"/>
      <c r="F4" s="61"/>
      <c r="G4" s="72"/>
      <c r="H4" s="73"/>
      <c r="I4" s="52"/>
      <c r="J4" s="52"/>
      <c r="K4" s="18"/>
      <c r="L4" s="18"/>
      <c r="R4" s="18"/>
    </row>
    <row r="5" spans="1:18" s="19" customFormat="1" ht="25.5">
      <c r="A5" s="14"/>
      <c r="B5" s="14"/>
      <c r="C5" s="15"/>
      <c r="D5" s="14"/>
      <c r="E5" s="14"/>
      <c r="F5" s="52"/>
      <c r="G5" s="73"/>
      <c r="H5" s="73"/>
      <c r="I5" s="61"/>
      <c r="J5" s="61"/>
      <c r="K5" s="72"/>
      <c r="L5" s="18"/>
      <c r="R5" s="18"/>
    </row>
    <row r="6" spans="1:18" s="19" customFormat="1" ht="25.5">
      <c r="A6" s="14"/>
      <c r="B6" s="14"/>
      <c r="C6" s="15"/>
      <c r="D6" s="14"/>
      <c r="E6" s="14"/>
      <c r="F6" s="52"/>
      <c r="G6" s="73"/>
      <c r="H6" s="73"/>
      <c r="I6" s="61"/>
      <c r="J6" s="61"/>
      <c r="K6" s="72"/>
      <c r="L6" s="18"/>
      <c r="R6" s="18"/>
    </row>
    <row r="7" spans="1:18" s="22" customFormat="1" ht="26.25">
      <c r="A7" s="13" t="s">
        <v>9</v>
      </c>
      <c r="B7" s="14"/>
      <c r="C7" s="15"/>
      <c r="D7" s="14"/>
      <c r="E7" s="14"/>
      <c r="F7" s="52"/>
      <c r="G7" s="73"/>
      <c r="H7" s="73"/>
      <c r="I7" s="61"/>
      <c r="J7" s="61"/>
      <c r="K7" s="72"/>
      <c r="R7" s="18"/>
    </row>
    <row r="8" spans="1:18" s="22" customFormat="1" ht="26.25">
      <c r="A8" s="13" t="s">
        <v>10</v>
      </c>
      <c r="B8" s="171" t="s">
        <v>46</v>
      </c>
      <c r="C8" s="171"/>
      <c r="D8" s="171"/>
      <c r="E8" s="171"/>
      <c r="F8" s="171"/>
      <c r="G8" s="171"/>
      <c r="H8" s="171"/>
      <c r="I8" s="20"/>
      <c r="J8" s="20"/>
      <c r="K8" s="17"/>
      <c r="R8" s="18"/>
    </row>
    <row r="9" spans="1:18" s="22" customFormat="1" ht="26.25">
      <c r="A9" s="21"/>
      <c r="B9" s="24"/>
      <c r="C9" s="23"/>
      <c r="D9" s="17"/>
      <c r="E9" s="17"/>
      <c r="F9" s="20"/>
      <c r="G9" s="17"/>
      <c r="H9" s="20"/>
      <c r="I9" s="20"/>
      <c r="J9" s="20"/>
      <c r="K9" s="17"/>
      <c r="R9" s="18"/>
    </row>
    <row r="10" spans="1:18" s="22" customFormat="1" ht="27" thickBot="1">
      <c r="A10" s="25"/>
      <c r="B10" s="19"/>
      <c r="C10" s="26"/>
      <c r="H10" s="13"/>
      <c r="J10" s="13"/>
      <c r="R10" s="18"/>
    </row>
    <row r="11" spans="1:13" s="22" customFormat="1" ht="78.75" customHeight="1" thickBot="1">
      <c r="A11" s="27" t="s">
        <v>0</v>
      </c>
      <c r="B11" s="166" t="s">
        <v>1</v>
      </c>
      <c r="C11" s="28" t="s">
        <v>2</v>
      </c>
      <c r="D11" s="28" t="s">
        <v>35</v>
      </c>
      <c r="E11" s="28" t="s">
        <v>36</v>
      </c>
      <c r="F11" s="168" t="s">
        <v>39</v>
      </c>
      <c r="G11" s="169"/>
      <c r="H11" s="170"/>
      <c r="I11" s="108"/>
      <c r="J11" s="108"/>
      <c r="K11" s="108"/>
      <c r="L11" s="108"/>
      <c r="M11" s="109"/>
    </row>
    <row r="12" spans="1:13" s="22" customFormat="1" ht="96.75" customHeight="1" thickBot="1">
      <c r="A12" s="29" t="s">
        <v>3</v>
      </c>
      <c r="B12" s="167"/>
      <c r="C12" s="30" t="s">
        <v>13</v>
      </c>
      <c r="D12" s="30" t="s">
        <v>14</v>
      </c>
      <c r="E12" s="30" t="s">
        <v>14</v>
      </c>
      <c r="F12" s="31" t="s">
        <v>15</v>
      </c>
      <c r="G12" s="31" t="s">
        <v>16</v>
      </c>
      <c r="H12" s="81" t="s">
        <v>42</v>
      </c>
      <c r="I12" s="98" t="s">
        <v>57</v>
      </c>
      <c r="J12" s="103" t="s">
        <v>38</v>
      </c>
      <c r="K12" s="100" t="s">
        <v>37</v>
      </c>
      <c r="L12" s="96" t="s">
        <v>40</v>
      </c>
      <c r="M12" s="97" t="s">
        <v>41</v>
      </c>
    </row>
    <row r="13" spans="1:13" s="22" customFormat="1" ht="30.75">
      <c r="A13" s="32">
        <v>1</v>
      </c>
      <c r="B13" s="67" t="s">
        <v>17</v>
      </c>
      <c r="C13" s="33">
        <f aca="true" t="shared" si="0" ref="C13:C19">SUM(D13:E13)</f>
        <v>221</v>
      </c>
      <c r="D13" s="33">
        <v>158</v>
      </c>
      <c r="E13" s="33">
        <v>63</v>
      </c>
      <c r="F13" s="34">
        <f aca="true" t="shared" si="1" ref="F13:F19">D13*$E$24</f>
        <v>11497.87750151607</v>
      </c>
      <c r="G13" s="34">
        <f aca="true" t="shared" si="2" ref="G13:G19">E13*$E$25</f>
        <v>22196.99342311306</v>
      </c>
      <c r="H13" s="82">
        <f aca="true" t="shared" si="3" ref="H13:H19">F13+G13</f>
        <v>33694.87092462913</v>
      </c>
      <c r="I13" s="34">
        <v>-254.14988059622556</v>
      </c>
      <c r="J13" s="63">
        <f>H13+I13</f>
        <v>33440.72104403291</v>
      </c>
      <c r="K13" s="101">
        <f aca="true" t="shared" si="4" ref="K13:K19">J13/3</f>
        <v>11146.907014677636</v>
      </c>
      <c r="L13" s="101">
        <v>11146.907014677636</v>
      </c>
      <c r="M13" s="101">
        <v>11146.907014677636</v>
      </c>
    </row>
    <row r="14" spans="1:13" s="22" customFormat="1" ht="30.75">
      <c r="A14" s="35">
        <v>2</v>
      </c>
      <c r="B14" s="68" t="s">
        <v>18</v>
      </c>
      <c r="C14" s="33">
        <f t="shared" si="0"/>
        <v>248</v>
      </c>
      <c r="D14" s="33">
        <v>218</v>
      </c>
      <c r="E14" s="33">
        <v>30</v>
      </c>
      <c r="F14" s="34">
        <f t="shared" si="1"/>
        <v>15864.160097028502</v>
      </c>
      <c r="G14" s="36">
        <f t="shared" si="2"/>
        <v>10569.996868149077</v>
      </c>
      <c r="H14" s="83">
        <f t="shared" si="3"/>
        <v>26434.15696517758</v>
      </c>
      <c r="I14" s="36">
        <v>-610.3046658377934</v>
      </c>
      <c r="J14" s="64">
        <f aca="true" t="shared" si="5" ref="J14:J20">H14+I14</f>
        <v>25823.852299339786</v>
      </c>
      <c r="K14" s="101">
        <f t="shared" si="4"/>
        <v>8607.950766446595</v>
      </c>
      <c r="L14" s="101">
        <v>8607.950766446595</v>
      </c>
      <c r="M14" s="101">
        <v>8607.950766446595</v>
      </c>
    </row>
    <row r="15" spans="1:13" s="22" customFormat="1" ht="30.75">
      <c r="A15" s="35">
        <v>3</v>
      </c>
      <c r="B15" s="68" t="s">
        <v>19</v>
      </c>
      <c r="C15" s="33">
        <f t="shared" si="0"/>
        <v>506.88</v>
      </c>
      <c r="D15" s="33">
        <v>390</v>
      </c>
      <c r="E15" s="33">
        <v>116.88</v>
      </c>
      <c r="F15" s="34">
        <f t="shared" si="1"/>
        <v>28380.836870830804</v>
      </c>
      <c r="G15" s="36">
        <f t="shared" si="2"/>
        <v>41180.7077983088</v>
      </c>
      <c r="H15" s="83">
        <f t="shared" si="3"/>
        <v>69561.5446691396</v>
      </c>
      <c r="I15" s="36">
        <v>582.5269655367774</v>
      </c>
      <c r="J15" s="64">
        <f t="shared" si="5"/>
        <v>70144.07163467638</v>
      </c>
      <c r="K15" s="101">
        <f t="shared" si="4"/>
        <v>23381.357211558792</v>
      </c>
      <c r="L15" s="101">
        <v>23381.357211558792</v>
      </c>
      <c r="M15" s="101">
        <v>23381.357211558792</v>
      </c>
    </row>
    <row r="16" spans="1:13" s="22" customFormat="1" ht="30.75">
      <c r="A16" s="35">
        <v>4</v>
      </c>
      <c r="B16" s="68" t="s">
        <v>20</v>
      </c>
      <c r="C16" s="33">
        <f t="shared" si="0"/>
        <v>311</v>
      </c>
      <c r="D16" s="123">
        <v>249</v>
      </c>
      <c r="E16" s="33">
        <v>62</v>
      </c>
      <c r="F16" s="34">
        <f t="shared" si="1"/>
        <v>18120.072771376592</v>
      </c>
      <c r="G16" s="36">
        <f t="shared" si="2"/>
        <v>21844.660194174758</v>
      </c>
      <c r="H16" s="83">
        <f t="shared" si="3"/>
        <v>39964.732965551346</v>
      </c>
      <c r="I16" s="36">
        <v>-188.51303940897924</v>
      </c>
      <c r="J16" s="64">
        <f t="shared" si="5"/>
        <v>39776.21992614237</v>
      </c>
      <c r="K16" s="101">
        <f t="shared" si="4"/>
        <v>13258.73997538079</v>
      </c>
      <c r="L16" s="101">
        <v>13258.73997538079</v>
      </c>
      <c r="M16" s="101">
        <v>13258.73997538079</v>
      </c>
    </row>
    <row r="17" spans="1:13" s="22" customFormat="1" ht="30.75">
      <c r="A17" s="35">
        <v>5</v>
      </c>
      <c r="B17" s="68" t="s">
        <v>21</v>
      </c>
      <c r="C17" s="33">
        <f t="shared" si="0"/>
        <v>266</v>
      </c>
      <c r="D17" s="33">
        <v>219</v>
      </c>
      <c r="E17" s="33">
        <v>47</v>
      </c>
      <c r="F17" s="34">
        <f t="shared" si="1"/>
        <v>15936.931473620376</v>
      </c>
      <c r="G17" s="36">
        <f t="shared" si="2"/>
        <v>16559.66176010022</v>
      </c>
      <c r="H17" s="83">
        <f t="shared" si="3"/>
        <v>32496.593233720596</v>
      </c>
      <c r="I17" s="36">
        <v>-344.6717663833133</v>
      </c>
      <c r="J17" s="64">
        <f t="shared" si="5"/>
        <v>32151.921467337284</v>
      </c>
      <c r="K17" s="101">
        <f t="shared" si="4"/>
        <v>10717.307155779095</v>
      </c>
      <c r="L17" s="101">
        <v>10717.307155779095</v>
      </c>
      <c r="M17" s="101">
        <v>10717.307155779095</v>
      </c>
    </row>
    <row r="18" spans="1:13" s="22" customFormat="1" ht="30.75">
      <c r="A18" s="37">
        <v>6</v>
      </c>
      <c r="B18" s="69" t="s">
        <v>22</v>
      </c>
      <c r="C18" s="33">
        <f t="shared" si="0"/>
        <v>385</v>
      </c>
      <c r="D18" s="33">
        <v>285</v>
      </c>
      <c r="E18" s="33">
        <v>100</v>
      </c>
      <c r="F18" s="34">
        <f t="shared" si="1"/>
        <v>20739.84232868405</v>
      </c>
      <c r="G18" s="36">
        <f t="shared" si="2"/>
        <v>35233.322893830256</v>
      </c>
      <c r="H18" s="83">
        <f t="shared" si="3"/>
        <v>55973.165222514304</v>
      </c>
      <c r="I18" s="36">
        <v>388.39782987552826</v>
      </c>
      <c r="J18" s="64">
        <f t="shared" si="5"/>
        <v>56361.56305238983</v>
      </c>
      <c r="K18" s="101">
        <f t="shared" si="4"/>
        <v>18787.18768412994</v>
      </c>
      <c r="L18" s="101">
        <v>18787.18768412994</v>
      </c>
      <c r="M18" s="101">
        <v>18787.18768412994</v>
      </c>
    </row>
    <row r="19" spans="1:13" s="22" customFormat="1" ht="31.5" thickBot="1">
      <c r="A19" s="35">
        <v>7</v>
      </c>
      <c r="B19" s="68" t="s">
        <v>4</v>
      </c>
      <c r="C19" s="33">
        <f t="shared" si="0"/>
        <v>222</v>
      </c>
      <c r="D19" s="33">
        <v>130</v>
      </c>
      <c r="E19" s="33">
        <v>92</v>
      </c>
      <c r="F19" s="34">
        <f t="shared" si="1"/>
        <v>9460.278956943603</v>
      </c>
      <c r="G19" s="36">
        <f t="shared" si="2"/>
        <v>32414.657062323837</v>
      </c>
      <c r="H19" s="83">
        <f t="shared" si="3"/>
        <v>41874.936019267436</v>
      </c>
      <c r="I19" s="36">
        <v>426.7155044183346</v>
      </c>
      <c r="J19" s="64">
        <f t="shared" si="5"/>
        <v>42301.65152368577</v>
      </c>
      <c r="K19" s="101">
        <f t="shared" si="4"/>
        <v>14100.550507895256</v>
      </c>
      <c r="L19" s="101">
        <v>14100.550507895256</v>
      </c>
      <c r="M19" s="101">
        <v>14100.550507895256</v>
      </c>
    </row>
    <row r="20" spans="1:13" s="22" customFormat="1" ht="31.5" thickBot="1">
      <c r="A20" s="43"/>
      <c r="B20" s="71" t="s">
        <v>2</v>
      </c>
      <c r="C20" s="44">
        <f aca="true" t="shared" si="6" ref="C20:I20">SUM(C13:C19)</f>
        <v>2159.88</v>
      </c>
      <c r="D20" s="44">
        <f t="shared" si="6"/>
        <v>1649</v>
      </c>
      <c r="E20" s="44">
        <f t="shared" si="6"/>
        <v>510.88</v>
      </c>
      <c r="F20" s="44">
        <f t="shared" si="6"/>
        <v>120000</v>
      </c>
      <c r="G20" s="44">
        <f t="shared" si="6"/>
        <v>180000</v>
      </c>
      <c r="H20" s="85">
        <f t="shared" si="6"/>
        <v>300000</v>
      </c>
      <c r="I20" s="99">
        <f t="shared" si="6"/>
        <v>0.000947604328757734</v>
      </c>
      <c r="J20" s="66">
        <f t="shared" si="5"/>
        <v>300000.0009476043</v>
      </c>
      <c r="K20" s="102">
        <f>SUM(K13:K19)</f>
        <v>100000.00031586809</v>
      </c>
      <c r="L20" s="87">
        <f>SUM(L13:L19)</f>
        <v>100000.00031586809</v>
      </c>
      <c r="M20" s="110">
        <f>SUM(M13:M19)</f>
        <v>100000.00031586809</v>
      </c>
    </row>
    <row r="21" spans="1:18" s="22" customFormat="1" ht="23.25">
      <c r="A21" s="42"/>
      <c r="B21" s="42"/>
      <c r="C21" s="45"/>
      <c r="D21" s="46"/>
      <c r="E21" s="46"/>
      <c r="F21" s="47"/>
      <c r="G21" s="47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8"/>
    </row>
    <row r="22" spans="1:18" s="22" customFormat="1" ht="23.25">
      <c r="A22" s="25"/>
      <c r="B22" s="48" t="s">
        <v>25</v>
      </c>
      <c r="C22" s="49">
        <v>285000</v>
      </c>
      <c r="D22" s="47"/>
      <c r="E22" s="47"/>
      <c r="F22" s="47"/>
      <c r="G22" s="47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8"/>
    </row>
    <row r="23" spans="1:18" s="22" customFormat="1" ht="23.25">
      <c r="A23" s="25"/>
      <c r="B23" s="50"/>
      <c r="C23" s="51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8"/>
    </row>
    <row r="24" spans="1:18" s="22" customFormat="1" ht="23.25">
      <c r="A24" s="25"/>
      <c r="B24" s="52" t="s">
        <v>55</v>
      </c>
      <c r="C24" s="53">
        <v>0.4</v>
      </c>
      <c r="D24" s="54">
        <f>C26*40%</f>
        <v>120000</v>
      </c>
      <c r="E24" s="54">
        <f>D24/D20</f>
        <v>72.77137659187386</v>
      </c>
      <c r="F24" s="55" t="s">
        <v>23</v>
      </c>
      <c r="G24" s="5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8"/>
    </row>
    <row r="25" spans="1:18" s="22" customFormat="1" ht="27.75">
      <c r="A25" s="25"/>
      <c r="B25" s="57"/>
      <c r="C25" s="53">
        <v>0.6</v>
      </c>
      <c r="D25" s="54">
        <f>C26*60%</f>
        <v>180000</v>
      </c>
      <c r="E25" s="54">
        <f>D25/E20</f>
        <v>352.33322893830257</v>
      </c>
      <c r="F25" s="58" t="s">
        <v>24</v>
      </c>
      <c r="G25" s="52"/>
      <c r="H25" s="25"/>
      <c r="I25" s="16"/>
      <c r="J25" s="16"/>
      <c r="K25" s="16"/>
      <c r="L25" s="16"/>
      <c r="M25" s="16"/>
      <c r="N25" s="16"/>
      <c r="O25" s="16"/>
      <c r="P25" s="16"/>
      <c r="Q25" s="16"/>
      <c r="R25" s="18"/>
    </row>
    <row r="26" spans="2:12" ht="27.75">
      <c r="B26" s="59" t="s">
        <v>45</v>
      </c>
      <c r="C26" s="60">
        <v>300000</v>
      </c>
      <c r="D26" s="61"/>
      <c r="G26" s="16"/>
      <c r="L26" s="18"/>
    </row>
    <row r="27" spans="2:12" ht="27.75">
      <c r="B27" s="75" t="s">
        <v>26</v>
      </c>
      <c r="C27" s="60">
        <v>953000</v>
      </c>
      <c r="D27" s="16"/>
      <c r="E27" s="16"/>
      <c r="F27" s="16"/>
      <c r="G27" s="16"/>
      <c r="L27" s="18"/>
    </row>
    <row r="28" spans="2:12" ht="27.75">
      <c r="B28" s="75" t="s">
        <v>27</v>
      </c>
      <c r="C28" s="60">
        <v>285000</v>
      </c>
      <c r="D28" s="16"/>
      <c r="E28" s="16"/>
      <c r="F28" s="16"/>
      <c r="G28" s="16"/>
      <c r="L28" s="18"/>
    </row>
    <row r="29" spans="2:12" ht="27.75">
      <c r="B29" s="75" t="s">
        <v>29</v>
      </c>
      <c r="C29" s="60">
        <f>C27-C28</f>
        <v>668000</v>
      </c>
      <c r="D29" s="16"/>
      <c r="E29" s="16"/>
      <c r="F29" s="16"/>
      <c r="G29" s="16"/>
      <c r="L29" s="18"/>
    </row>
    <row r="30" spans="2:12" ht="23.25">
      <c r="B30" s="76"/>
      <c r="C30" s="77"/>
      <c r="D30" s="16"/>
      <c r="E30" s="16"/>
      <c r="F30" s="16"/>
      <c r="G30" s="16"/>
      <c r="L30" s="18"/>
    </row>
    <row r="31" spans="2:12" ht="23.25">
      <c r="B31" s="76"/>
      <c r="C31" s="77"/>
      <c r="D31" s="16"/>
      <c r="E31" s="16"/>
      <c r="F31" s="16"/>
      <c r="G31" s="16"/>
      <c r="L31" s="18"/>
    </row>
    <row r="32" spans="2:12" ht="23.25">
      <c r="B32" s="76"/>
      <c r="C32" s="77"/>
      <c r="D32" s="16"/>
      <c r="E32" s="16"/>
      <c r="F32" s="16"/>
      <c r="G32" s="16"/>
      <c r="L32" s="18"/>
    </row>
    <row r="33" spans="2:12" ht="26.25">
      <c r="B33" s="13" t="s">
        <v>7</v>
      </c>
      <c r="C33" s="16"/>
      <c r="L33" s="18"/>
    </row>
    <row r="34" spans="2:12" ht="26.25">
      <c r="B34" s="13" t="s">
        <v>8</v>
      </c>
      <c r="C34" s="16"/>
      <c r="L34" s="18"/>
    </row>
  </sheetData>
  <mergeCells count="3">
    <mergeCell ref="B11:B12"/>
    <mergeCell ref="F11:H11"/>
    <mergeCell ref="B8:H8"/>
  </mergeCells>
  <printOptions/>
  <pageMargins left="0.93" right="0.24" top="0.73" bottom="1" header="0.5" footer="0.5"/>
  <pageSetup horizontalDpi="600" verticalDpi="600" orientation="landscape" paperSize="9" scale="35" r:id="rId1"/>
  <colBreaks count="1" manualBreakCount="1">
    <brk id="13" max="38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R34"/>
  <sheetViews>
    <sheetView view="pageBreakPreview" zoomScale="60" workbookViewId="0" topLeftCell="A4">
      <selection activeCell="K22" sqref="K22"/>
    </sheetView>
  </sheetViews>
  <sheetFormatPr defaultColWidth="9.140625" defaultRowHeight="12.75"/>
  <cols>
    <col min="1" max="1" width="9.140625" style="25" customWidth="1"/>
    <col min="2" max="2" width="81.00390625" style="19" customWidth="1"/>
    <col min="3" max="3" width="24.140625" style="26" customWidth="1"/>
    <col min="4" max="4" width="24.57421875" style="18" customWidth="1"/>
    <col min="5" max="5" width="23.00390625" style="18" customWidth="1"/>
    <col min="6" max="6" width="27.421875" style="18" customWidth="1"/>
    <col min="7" max="7" width="26.140625" style="18" customWidth="1"/>
    <col min="8" max="8" width="27.140625" style="16" customWidth="1"/>
    <col min="9" max="10" width="26.00390625" style="16" customWidth="1"/>
    <col min="11" max="11" width="26.28125" style="16" customWidth="1"/>
    <col min="12" max="12" width="25.7109375" style="16" customWidth="1"/>
    <col min="13" max="13" width="26.28125" style="16" customWidth="1"/>
    <col min="14" max="17" width="9.28125" style="16" bestFit="1" customWidth="1"/>
    <col min="18" max="18" width="19.00390625" style="18" customWidth="1"/>
    <col min="19" max="16384" width="9.140625" style="16" customWidth="1"/>
  </cols>
  <sheetData>
    <row r="1" spans="1:11" ht="26.25">
      <c r="A1" s="13" t="s">
        <v>6</v>
      </c>
      <c r="B1" s="14"/>
      <c r="C1" s="15"/>
      <c r="D1" s="14"/>
      <c r="E1" s="13"/>
      <c r="F1" s="61"/>
      <c r="G1" s="72"/>
      <c r="H1" s="73"/>
      <c r="I1" s="52"/>
      <c r="J1" s="73"/>
      <c r="K1" s="17"/>
    </row>
    <row r="2" spans="1:18" s="19" customFormat="1" ht="25.5">
      <c r="A2" s="14"/>
      <c r="B2" s="14"/>
      <c r="C2" s="15"/>
      <c r="D2" s="14"/>
      <c r="E2" s="14"/>
      <c r="F2" s="61"/>
      <c r="G2" s="72"/>
      <c r="H2" s="73"/>
      <c r="I2" s="52"/>
      <c r="J2" s="52"/>
      <c r="K2" s="17"/>
      <c r="R2" s="18"/>
    </row>
    <row r="3" spans="1:18" s="19" customFormat="1" ht="25.5">
      <c r="A3" s="14"/>
      <c r="B3" s="14"/>
      <c r="C3" s="15"/>
      <c r="D3" s="14"/>
      <c r="E3" s="14"/>
      <c r="F3" s="61"/>
      <c r="G3" s="72"/>
      <c r="H3" s="73"/>
      <c r="I3" s="74"/>
      <c r="J3" s="52"/>
      <c r="K3" s="17"/>
      <c r="R3" s="18"/>
    </row>
    <row r="4" spans="1:18" s="19" customFormat="1" ht="25.5">
      <c r="A4" s="14"/>
      <c r="B4" s="14"/>
      <c r="C4" s="15"/>
      <c r="D4" s="14"/>
      <c r="E4" s="14"/>
      <c r="F4" s="61"/>
      <c r="G4" s="72"/>
      <c r="H4" s="73"/>
      <c r="I4" s="52"/>
      <c r="J4" s="52"/>
      <c r="K4" s="18"/>
      <c r="L4" s="18"/>
      <c r="R4" s="18"/>
    </row>
    <row r="5" spans="1:18" s="19" customFormat="1" ht="25.5">
      <c r="A5" s="14"/>
      <c r="B5" s="14"/>
      <c r="C5" s="15"/>
      <c r="D5" s="14"/>
      <c r="E5" s="14"/>
      <c r="F5" s="52"/>
      <c r="G5" s="73"/>
      <c r="H5" s="73"/>
      <c r="I5" s="61"/>
      <c r="J5" s="61"/>
      <c r="K5" s="72"/>
      <c r="L5" s="18"/>
      <c r="R5" s="18"/>
    </row>
    <row r="6" spans="1:18" s="19" customFormat="1" ht="25.5">
      <c r="A6" s="14"/>
      <c r="B6" s="14"/>
      <c r="C6" s="15"/>
      <c r="D6" s="14"/>
      <c r="E6" s="14"/>
      <c r="F6" s="52"/>
      <c r="G6" s="73"/>
      <c r="H6" s="73"/>
      <c r="I6" s="61"/>
      <c r="J6" s="61"/>
      <c r="K6" s="72"/>
      <c r="L6" s="18"/>
      <c r="R6" s="18"/>
    </row>
    <row r="7" spans="1:18" s="22" customFormat="1" ht="26.25">
      <c r="A7" s="13" t="s">
        <v>9</v>
      </c>
      <c r="B7" s="14"/>
      <c r="C7" s="15"/>
      <c r="D7" s="14"/>
      <c r="E7" s="14"/>
      <c r="F7" s="52"/>
      <c r="G7" s="73"/>
      <c r="H7" s="73"/>
      <c r="I7" s="61"/>
      <c r="J7" s="61"/>
      <c r="K7" s="72"/>
      <c r="R7" s="18"/>
    </row>
    <row r="8" spans="1:18" s="22" customFormat="1" ht="26.25">
      <c r="A8" s="13"/>
      <c r="B8" s="171" t="s">
        <v>47</v>
      </c>
      <c r="C8" s="171"/>
      <c r="D8" s="171"/>
      <c r="E8" s="171"/>
      <c r="F8" s="171"/>
      <c r="G8" s="171"/>
      <c r="H8" s="171"/>
      <c r="I8" s="20"/>
      <c r="J8" s="20"/>
      <c r="K8" s="17"/>
      <c r="R8" s="18"/>
    </row>
    <row r="9" spans="1:18" s="22" customFormat="1" ht="26.25">
      <c r="A9" s="21"/>
      <c r="B9" s="24"/>
      <c r="C9" s="23"/>
      <c r="D9" s="17"/>
      <c r="E9" s="17"/>
      <c r="F9" s="20"/>
      <c r="G9" s="17"/>
      <c r="H9" s="20"/>
      <c r="I9" s="20"/>
      <c r="J9" s="20"/>
      <c r="K9" s="17"/>
      <c r="R9" s="18"/>
    </row>
    <row r="10" spans="1:18" s="22" customFormat="1" ht="27" thickBot="1">
      <c r="A10" s="25"/>
      <c r="B10" s="19"/>
      <c r="C10" s="26"/>
      <c r="H10" s="13"/>
      <c r="J10" s="13"/>
      <c r="R10" s="18"/>
    </row>
    <row r="11" spans="1:11" s="22" customFormat="1" ht="78.75" customHeight="1" thickBot="1">
      <c r="A11" s="27" t="s">
        <v>0</v>
      </c>
      <c r="B11" s="166" t="s">
        <v>1</v>
      </c>
      <c r="C11" s="28" t="s">
        <v>2</v>
      </c>
      <c r="D11" s="121" t="s">
        <v>35</v>
      </c>
      <c r="E11" s="121" t="s">
        <v>36</v>
      </c>
      <c r="F11" s="172" t="s">
        <v>48</v>
      </c>
      <c r="G11" s="173"/>
      <c r="H11" s="174"/>
      <c r="I11" s="104"/>
      <c r="J11" s="104"/>
      <c r="K11" s="104"/>
    </row>
    <row r="12" spans="1:11" s="22" customFormat="1" ht="96.75" customHeight="1" thickBot="1">
      <c r="A12" s="29" t="s">
        <v>3</v>
      </c>
      <c r="B12" s="167"/>
      <c r="C12" s="30" t="s">
        <v>13</v>
      </c>
      <c r="D12" s="105" t="s">
        <v>14</v>
      </c>
      <c r="E12" s="105" t="s">
        <v>14</v>
      </c>
      <c r="F12" s="31" t="s">
        <v>15</v>
      </c>
      <c r="G12" s="31" t="s">
        <v>16</v>
      </c>
      <c r="H12" s="81" t="s">
        <v>49</v>
      </c>
      <c r="I12" s="111" t="s">
        <v>50</v>
      </c>
      <c r="J12" s="100" t="s">
        <v>51</v>
      </c>
      <c r="K12" s="97" t="s">
        <v>52</v>
      </c>
    </row>
    <row r="13" spans="1:11" s="22" customFormat="1" ht="30.75">
      <c r="A13" s="32">
        <v>1</v>
      </c>
      <c r="B13" s="67" t="s">
        <v>17</v>
      </c>
      <c r="C13" s="33">
        <f aca="true" t="shared" si="0" ref="C13:C19">SUM(D13:E13)</f>
        <v>221</v>
      </c>
      <c r="D13" s="33">
        <v>158</v>
      </c>
      <c r="E13" s="33">
        <v>63</v>
      </c>
      <c r="F13" s="34">
        <f aca="true" t="shared" si="1" ref="F13:F19">D13*$E$24</f>
        <v>10271.437234687688</v>
      </c>
      <c r="G13" s="34">
        <f aca="true" t="shared" si="2" ref="G13:G19">E13*$E$25</f>
        <v>19829.314124647666</v>
      </c>
      <c r="H13" s="82">
        <f aca="true" t="shared" si="3" ref="H13:H19">F13+G13</f>
        <v>30100.751359335354</v>
      </c>
      <c r="I13" s="112">
        <v>12040.300543734142</v>
      </c>
      <c r="J13" s="101">
        <v>12040.300543734142</v>
      </c>
      <c r="K13" s="107">
        <v>6020.150271867071</v>
      </c>
    </row>
    <row r="14" spans="1:11" s="22" customFormat="1" ht="30.75">
      <c r="A14" s="35">
        <v>2</v>
      </c>
      <c r="B14" s="68" t="s">
        <v>18</v>
      </c>
      <c r="C14" s="33">
        <f t="shared" si="0"/>
        <v>248</v>
      </c>
      <c r="D14" s="33">
        <v>218</v>
      </c>
      <c r="E14" s="33">
        <v>30</v>
      </c>
      <c r="F14" s="34">
        <f t="shared" si="1"/>
        <v>14171.983020012129</v>
      </c>
      <c r="G14" s="36">
        <f t="shared" si="2"/>
        <v>9442.530535546508</v>
      </c>
      <c r="H14" s="83">
        <f t="shared" si="3"/>
        <v>23614.51355555864</v>
      </c>
      <c r="I14" s="112">
        <v>9445.805422223455</v>
      </c>
      <c r="J14" s="101">
        <v>9445.805422223455</v>
      </c>
      <c r="K14" s="107">
        <v>4722.9027111117275</v>
      </c>
    </row>
    <row r="15" spans="1:11" s="22" customFormat="1" ht="30.75">
      <c r="A15" s="35">
        <v>3</v>
      </c>
      <c r="B15" s="68" t="s">
        <v>19</v>
      </c>
      <c r="C15" s="33">
        <f t="shared" si="0"/>
        <v>506.88</v>
      </c>
      <c r="D15" s="33">
        <v>390</v>
      </c>
      <c r="E15" s="33">
        <v>116.88</v>
      </c>
      <c r="F15" s="34">
        <f t="shared" si="1"/>
        <v>25353.54760460885</v>
      </c>
      <c r="G15" s="36">
        <f t="shared" si="2"/>
        <v>36788.0989664892</v>
      </c>
      <c r="H15" s="83">
        <f t="shared" si="3"/>
        <v>62141.64657109805</v>
      </c>
      <c r="I15" s="112">
        <v>24856.65862843922</v>
      </c>
      <c r="J15" s="101">
        <v>24856.65862843922</v>
      </c>
      <c r="K15" s="107">
        <v>12428.32931421961</v>
      </c>
    </row>
    <row r="16" spans="1:11" s="22" customFormat="1" ht="30.75">
      <c r="A16" s="35">
        <v>4</v>
      </c>
      <c r="B16" s="68" t="s">
        <v>20</v>
      </c>
      <c r="C16" s="33">
        <f t="shared" si="0"/>
        <v>311</v>
      </c>
      <c r="D16" s="123">
        <v>249</v>
      </c>
      <c r="E16" s="33">
        <v>62</v>
      </c>
      <c r="F16" s="34">
        <f t="shared" si="1"/>
        <v>16187.265009096422</v>
      </c>
      <c r="G16" s="36">
        <f t="shared" si="2"/>
        <v>19514.56310679612</v>
      </c>
      <c r="H16" s="83">
        <f t="shared" si="3"/>
        <v>35701.82811589254</v>
      </c>
      <c r="I16" s="112">
        <v>14280.731246357016</v>
      </c>
      <c r="J16" s="101">
        <v>14280.731246357016</v>
      </c>
      <c r="K16" s="107">
        <v>7140.365623178508</v>
      </c>
    </row>
    <row r="17" spans="1:11" s="22" customFormat="1" ht="30.75">
      <c r="A17" s="35">
        <v>5</v>
      </c>
      <c r="B17" s="68" t="s">
        <v>21</v>
      </c>
      <c r="C17" s="33">
        <f t="shared" si="0"/>
        <v>266</v>
      </c>
      <c r="D17" s="33">
        <v>219</v>
      </c>
      <c r="E17" s="33">
        <v>47</v>
      </c>
      <c r="F17" s="34">
        <f t="shared" si="1"/>
        <v>14236.992116434201</v>
      </c>
      <c r="G17" s="36">
        <f t="shared" si="2"/>
        <v>14793.297839022864</v>
      </c>
      <c r="H17" s="83">
        <f t="shared" si="3"/>
        <v>29030.289955457065</v>
      </c>
      <c r="I17" s="112">
        <v>11612.115982182826</v>
      </c>
      <c r="J17" s="101">
        <v>11612.115982182826</v>
      </c>
      <c r="K17" s="107">
        <v>5806.057991091413</v>
      </c>
    </row>
    <row r="18" spans="1:11" s="22" customFormat="1" ht="30.75">
      <c r="A18" s="37">
        <v>6</v>
      </c>
      <c r="B18" s="69" t="s">
        <v>22</v>
      </c>
      <c r="C18" s="33">
        <f t="shared" si="0"/>
        <v>385</v>
      </c>
      <c r="D18" s="33">
        <v>285</v>
      </c>
      <c r="E18" s="33">
        <v>100</v>
      </c>
      <c r="F18" s="34">
        <f t="shared" si="1"/>
        <v>18527.592480291085</v>
      </c>
      <c r="G18" s="36">
        <f t="shared" si="2"/>
        <v>31475.101785155028</v>
      </c>
      <c r="H18" s="83">
        <f t="shared" si="3"/>
        <v>50002.694265446116</v>
      </c>
      <c r="I18" s="112">
        <v>20001.077706178447</v>
      </c>
      <c r="J18" s="101">
        <v>20001.077706178447</v>
      </c>
      <c r="K18" s="107">
        <v>10000.538853089223</v>
      </c>
    </row>
    <row r="19" spans="1:11" s="22" customFormat="1" ht="31.5" thickBot="1">
      <c r="A19" s="35">
        <v>7</v>
      </c>
      <c r="B19" s="68" t="s">
        <v>4</v>
      </c>
      <c r="C19" s="33">
        <f t="shared" si="0"/>
        <v>222</v>
      </c>
      <c r="D19" s="33">
        <v>130</v>
      </c>
      <c r="E19" s="33">
        <v>92</v>
      </c>
      <c r="F19" s="34">
        <f t="shared" si="1"/>
        <v>8451.182534869618</v>
      </c>
      <c r="G19" s="36">
        <f t="shared" si="2"/>
        <v>28957.093642342625</v>
      </c>
      <c r="H19" s="83">
        <f t="shared" si="3"/>
        <v>37408.27617721225</v>
      </c>
      <c r="I19" s="112">
        <v>14963.310470884899</v>
      </c>
      <c r="J19" s="101">
        <v>14963.310470884899</v>
      </c>
      <c r="K19" s="107">
        <v>7481.655235442449</v>
      </c>
    </row>
    <row r="20" spans="1:11" s="22" customFormat="1" ht="31.5" thickBot="1">
      <c r="A20" s="43"/>
      <c r="B20" s="71" t="s">
        <v>2</v>
      </c>
      <c r="C20" s="44">
        <f aca="true" t="shared" si="4" ref="C20:K20">SUM(C13:C19)</f>
        <v>2159.88</v>
      </c>
      <c r="D20" s="44">
        <f t="shared" si="4"/>
        <v>1649</v>
      </c>
      <c r="E20" s="44">
        <f t="shared" si="4"/>
        <v>510.88</v>
      </c>
      <c r="F20" s="44">
        <f t="shared" si="4"/>
        <v>107200</v>
      </c>
      <c r="G20" s="44">
        <f t="shared" si="4"/>
        <v>160800.00000000003</v>
      </c>
      <c r="H20" s="85">
        <f t="shared" si="4"/>
        <v>268000</v>
      </c>
      <c r="I20" s="113">
        <f t="shared" si="4"/>
        <v>107200</v>
      </c>
      <c r="J20" s="102">
        <f t="shared" si="4"/>
        <v>107200</v>
      </c>
      <c r="K20" s="110">
        <f t="shared" si="4"/>
        <v>53600</v>
      </c>
    </row>
    <row r="21" spans="1:18" s="22" customFormat="1" ht="23.25">
      <c r="A21" s="42"/>
      <c r="B21" s="42"/>
      <c r="C21" s="45"/>
      <c r="D21" s="46"/>
      <c r="E21" s="46"/>
      <c r="F21" s="47"/>
      <c r="G21" s="47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8"/>
    </row>
    <row r="22" spans="1:18" s="22" customFormat="1" ht="23.25">
      <c r="A22" s="25"/>
      <c r="B22" s="48" t="s">
        <v>25</v>
      </c>
      <c r="C22" s="49">
        <v>285000</v>
      </c>
      <c r="D22" s="47"/>
      <c r="E22" s="47"/>
      <c r="F22" s="47"/>
      <c r="G22" s="47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8"/>
    </row>
    <row r="23" spans="1:18" s="22" customFormat="1" ht="23.25">
      <c r="A23" s="25"/>
      <c r="B23" s="50"/>
      <c r="C23" s="51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8"/>
    </row>
    <row r="24" spans="1:18" s="22" customFormat="1" ht="23.25">
      <c r="A24" s="25"/>
      <c r="B24" s="52" t="s">
        <v>56</v>
      </c>
      <c r="C24" s="53">
        <v>0.4</v>
      </c>
      <c r="D24" s="54">
        <f>C26*40%</f>
        <v>107200</v>
      </c>
      <c r="E24" s="54">
        <f>D24/D20</f>
        <v>65.00909642207398</v>
      </c>
      <c r="F24" s="55" t="s">
        <v>23</v>
      </c>
      <c r="G24" s="5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8"/>
    </row>
    <row r="25" spans="1:18" s="22" customFormat="1" ht="27.75">
      <c r="A25" s="25"/>
      <c r="B25" s="57"/>
      <c r="C25" s="53">
        <v>0.6</v>
      </c>
      <c r="D25" s="54">
        <f>C26*60%</f>
        <v>160800</v>
      </c>
      <c r="E25" s="54">
        <f>D25/E20</f>
        <v>314.7510178515503</v>
      </c>
      <c r="F25" s="58" t="s">
        <v>24</v>
      </c>
      <c r="G25" s="52"/>
      <c r="H25" s="25"/>
      <c r="I25" s="16"/>
      <c r="J25" s="16"/>
      <c r="K25" s="16"/>
      <c r="L25" s="16"/>
      <c r="M25" s="16"/>
      <c r="N25" s="16"/>
      <c r="O25" s="16"/>
      <c r="P25" s="16"/>
      <c r="Q25" s="16"/>
      <c r="R25" s="18"/>
    </row>
    <row r="26" spans="2:12" ht="27.75">
      <c r="B26" s="59" t="s">
        <v>44</v>
      </c>
      <c r="C26" s="60">
        <v>268000</v>
      </c>
      <c r="D26" s="61"/>
      <c r="G26" s="16"/>
      <c r="L26" s="18"/>
    </row>
    <row r="27" spans="2:12" ht="27.75">
      <c r="B27" s="75" t="s">
        <v>26</v>
      </c>
      <c r="C27" s="60">
        <v>953000</v>
      </c>
      <c r="D27" s="16"/>
      <c r="E27" s="16"/>
      <c r="F27" s="16"/>
      <c r="G27" s="16"/>
      <c r="L27" s="18"/>
    </row>
    <row r="28" spans="2:12" ht="27.75">
      <c r="B28" s="75" t="s">
        <v>27</v>
      </c>
      <c r="C28" s="60">
        <v>285000</v>
      </c>
      <c r="D28" s="16"/>
      <c r="E28" s="16"/>
      <c r="F28" s="16"/>
      <c r="G28" s="16"/>
      <c r="L28" s="18"/>
    </row>
    <row r="29" spans="2:12" ht="27.75">
      <c r="B29" s="75" t="s">
        <v>29</v>
      </c>
      <c r="C29" s="60">
        <f>C27-C28</f>
        <v>668000</v>
      </c>
      <c r="D29" s="16"/>
      <c r="E29" s="16"/>
      <c r="F29" s="16"/>
      <c r="G29" s="16"/>
      <c r="L29" s="18"/>
    </row>
    <row r="30" spans="2:12" ht="23.25">
      <c r="B30" s="76"/>
      <c r="C30" s="77"/>
      <c r="D30" s="16"/>
      <c r="E30" s="16"/>
      <c r="F30" s="16"/>
      <c r="G30" s="16"/>
      <c r="L30" s="18"/>
    </row>
    <row r="31" spans="2:12" ht="23.25">
      <c r="B31" s="76"/>
      <c r="C31" s="77"/>
      <c r="D31" s="16"/>
      <c r="E31" s="16"/>
      <c r="F31" s="16"/>
      <c r="G31" s="16"/>
      <c r="L31" s="18"/>
    </row>
    <row r="32" spans="2:12" ht="23.25">
      <c r="B32" s="76"/>
      <c r="C32" s="77"/>
      <c r="D32" s="16"/>
      <c r="E32" s="16"/>
      <c r="F32" s="16"/>
      <c r="G32" s="16"/>
      <c r="L32" s="18"/>
    </row>
    <row r="33" spans="2:12" ht="26.25">
      <c r="B33" s="13" t="s">
        <v>7</v>
      </c>
      <c r="C33" s="16"/>
      <c r="L33" s="18"/>
    </row>
    <row r="34" spans="2:12" ht="26.25">
      <c r="B34" s="13" t="s">
        <v>8</v>
      </c>
      <c r="C34" s="16"/>
      <c r="L34" s="18"/>
    </row>
  </sheetData>
  <mergeCells count="3">
    <mergeCell ref="B11:B12"/>
    <mergeCell ref="F11:H11"/>
    <mergeCell ref="B8:H8"/>
  </mergeCells>
  <printOptions/>
  <pageMargins left="0.93" right="0.24" top="0.73" bottom="1" header="0.5" footer="0.5"/>
  <pageSetup horizontalDpi="600" verticalDpi="600" orientation="landscape" paperSize="9" scale="35" r:id="rId1"/>
  <colBreaks count="1" manualBreakCount="1">
    <brk id="13" max="38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R35"/>
  <sheetViews>
    <sheetView view="pageBreakPreview" zoomScale="60" workbookViewId="0" topLeftCell="E7">
      <selection activeCell="N15" sqref="N15"/>
    </sheetView>
  </sheetViews>
  <sheetFormatPr defaultColWidth="9.140625" defaultRowHeight="12.75"/>
  <cols>
    <col min="1" max="1" width="9.140625" style="25" customWidth="1"/>
    <col min="2" max="2" width="81.00390625" style="19" customWidth="1"/>
    <col min="3" max="3" width="24.140625" style="26" customWidth="1"/>
    <col min="4" max="4" width="24.57421875" style="18" customWidth="1"/>
    <col min="5" max="5" width="23.00390625" style="18" customWidth="1"/>
    <col min="6" max="6" width="27.421875" style="18" customWidth="1"/>
    <col min="7" max="7" width="26.140625" style="18" customWidth="1"/>
    <col min="8" max="8" width="27.140625" style="16" customWidth="1"/>
    <col min="9" max="9" width="26.00390625" style="16" customWidth="1"/>
    <col min="10" max="10" width="24.00390625" style="16" customWidth="1"/>
    <col min="11" max="17" width="9.28125" style="16" bestFit="1" customWidth="1"/>
    <col min="18" max="18" width="19.00390625" style="18" customWidth="1"/>
    <col min="19" max="16384" width="9.140625" style="16" customWidth="1"/>
  </cols>
  <sheetData>
    <row r="1" spans="1:11" ht="26.25">
      <c r="A1" s="13" t="s">
        <v>6</v>
      </c>
      <c r="B1" s="14"/>
      <c r="C1" s="15"/>
      <c r="D1" s="14"/>
      <c r="E1" s="13"/>
      <c r="F1" s="61"/>
      <c r="G1" s="72"/>
      <c r="H1" s="73"/>
      <c r="I1" s="52"/>
      <c r="J1" s="73"/>
      <c r="K1" s="17"/>
    </row>
    <row r="2" spans="1:18" s="19" customFormat="1" ht="25.5">
      <c r="A2" s="14"/>
      <c r="B2" s="14"/>
      <c r="C2" s="15"/>
      <c r="D2" s="14"/>
      <c r="E2" s="14"/>
      <c r="F2" s="61"/>
      <c r="G2" s="72"/>
      <c r="H2" s="73"/>
      <c r="I2" s="52"/>
      <c r="J2" s="52"/>
      <c r="K2" s="17"/>
      <c r="R2" s="18"/>
    </row>
    <row r="3" spans="1:18" s="19" customFormat="1" ht="25.5">
      <c r="A3" s="14"/>
      <c r="B3" s="14"/>
      <c r="C3" s="15"/>
      <c r="D3" s="14"/>
      <c r="E3" s="14"/>
      <c r="F3" s="61"/>
      <c r="G3" s="72"/>
      <c r="H3" s="73"/>
      <c r="I3" s="74"/>
      <c r="J3" s="52"/>
      <c r="K3" s="17"/>
      <c r="R3" s="18"/>
    </row>
    <row r="4" spans="1:18" s="19" customFormat="1" ht="25.5">
      <c r="A4" s="14"/>
      <c r="B4" s="14"/>
      <c r="C4" s="15"/>
      <c r="D4" s="14"/>
      <c r="E4" s="14"/>
      <c r="F4" s="61"/>
      <c r="G4" s="72"/>
      <c r="H4" s="73"/>
      <c r="I4" s="52"/>
      <c r="J4" s="52"/>
      <c r="K4" s="18"/>
      <c r="L4" s="18"/>
      <c r="R4" s="18"/>
    </row>
    <row r="5" spans="1:18" s="19" customFormat="1" ht="25.5">
      <c r="A5" s="14"/>
      <c r="B5" s="14"/>
      <c r="C5" s="15"/>
      <c r="D5" s="14"/>
      <c r="E5" s="14"/>
      <c r="F5" s="52"/>
      <c r="G5" s="73"/>
      <c r="H5" s="73"/>
      <c r="I5" s="61"/>
      <c r="J5" s="61"/>
      <c r="K5" s="72"/>
      <c r="L5" s="18"/>
      <c r="R5" s="18"/>
    </row>
    <row r="6" spans="1:18" s="19" customFormat="1" ht="25.5">
      <c r="A6" s="14"/>
      <c r="B6" s="14"/>
      <c r="C6" s="15"/>
      <c r="D6" s="14"/>
      <c r="E6" s="14"/>
      <c r="F6" s="52"/>
      <c r="G6" s="73"/>
      <c r="H6" s="73"/>
      <c r="I6" s="61"/>
      <c r="J6" s="61"/>
      <c r="K6" s="72"/>
      <c r="L6" s="18"/>
      <c r="R6" s="18"/>
    </row>
    <row r="7" spans="1:18" s="22" customFormat="1" ht="26.25">
      <c r="A7" s="13" t="s">
        <v>9</v>
      </c>
      <c r="B7" s="14"/>
      <c r="C7" s="15"/>
      <c r="D7" s="14"/>
      <c r="E7" s="14"/>
      <c r="F7" s="52"/>
      <c r="G7" s="73"/>
      <c r="H7" s="73"/>
      <c r="I7" s="61"/>
      <c r="J7" s="61"/>
      <c r="K7" s="72"/>
      <c r="R7" s="18"/>
    </row>
    <row r="8" spans="1:18" s="22" customFormat="1" ht="26.25">
      <c r="A8" s="13" t="s">
        <v>10</v>
      </c>
      <c r="B8" s="171" t="s">
        <v>32</v>
      </c>
      <c r="C8" s="171"/>
      <c r="D8" s="171"/>
      <c r="E8" s="171"/>
      <c r="F8" s="171"/>
      <c r="G8" s="171"/>
      <c r="H8" s="171"/>
      <c r="I8" s="20"/>
      <c r="J8" s="20"/>
      <c r="K8" s="17"/>
      <c r="R8" s="18"/>
    </row>
    <row r="9" spans="1:18" s="22" customFormat="1" ht="26.25">
      <c r="A9" s="21"/>
      <c r="B9" s="24"/>
      <c r="C9" s="23" t="s">
        <v>43</v>
      </c>
      <c r="D9" s="17"/>
      <c r="E9" s="17"/>
      <c r="F9" s="20"/>
      <c r="G9" s="17"/>
      <c r="H9" s="20"/>
      <c r="I9" s="20"/>
      <c r="J9" s="20"/>
      <c r="K9" s="17"/>
      <c r="R9" s="18"/>
    </row>
    <row r="10" spans="1:18" s="22" customFormat="1" ht="27" thickBot="1">
      <c r="A10" s="25"/>
      <c r="B10" s="19"/>
      <c r="C10" s="26"/>
      <c r="H10" s="13"/>
      <c r="J10" s="13"/>
      <c r="R10" s="18"/>
    </row>
    <row r="11" spans="1:8" s="22" customFormat="1" ht="78.75" customHeight="1" thickBot="1">
      <c r="A11" s="27" t="s">
        <v>0</v>
      </c>
      <c r="B11" s="166" t="s">
        <v>1</v>
      </c>
      <c r="C11" s="28" t="s">
        <v>2</v>
      </c>
      <c r="D11" s="121" t="s">
        <v>35</v>
      </c>
      <c r="E11" s="121" t="s">
        <v>36</v>
      </c>
      <c r="F11" s="168" t="s">
        <v>30</v>
      </c>
      <c r="G11" s="169"/>
      <c r="H11" s="170"/>
    </row>
    <row r="12" spans="1:10" s="22" customFormat="1" ht="96.75" customHeight="1" thickBot="1">
      <c r="A12" s="29" t="s">
        <v>3</v>
      </c>
      <c r="B12" s="167"/>
      <c r="C12" s="30" t="s">
        <v>13</v>
      </c>
      <c r="D12" s="106" t="s">
        <v>14</v>
      </c>
      <c r="E12" s="106" t="s">
        <v>14</v>
      </c>
      <c r="F12" s="31" t="s">
        <v>15</v>
      </c>
      <c r="G12" s="31" t="s">
        <v>16</v>
      </c>
      <c r="H12" s="81" t="s">
        <v>28</v>
      </c>
      <c r="I12" s="94" t="s">
        <v>58</v>
      </c>
      <c r="J12" s="95" t="s">
        <v>59</v>
      </c>
    </row>
    <row r="13" spans="1:10" s="22" customFormat="1" ht="30.75">
      <c r="A13" s="32">
        <v>1</v>
      </c>
      <c r="B13" s="67" t="s">
        <v>17</v>
      </c>
      <c r="C13" s="33">
        <f aca="true" t="shared" si="0" ref="C13:C19">SUM(D13:E13)</f>
        <v>290</v>
      </c>
      <c r="D13" s="33">
        <v>240</v>
      </c>
      <c r="E13" s="33">
        <v>50</v>
      </c>
      <c r="F13" s="34">
        <f aca="true" t="shared" si="1" ref="F13:F20">D13*$E$25</f>
        <v>4992.014086956521</v>
      </c>
      <c r="G13" s="34">
        <f aca="true" t="shared" si="2" ref="G13:G20">E13*$E$26</f>
        <v>5884.998667350077</v>
      </c>
      <c r="H13" s="82">
        <f aca="true" t="shared" si="3" ref="H13:H20">F13+G13</f>
        <v>10877.012754306597</v>
      </c>
      <c r="I13" s="92">
        <v>11131.162634902823</v>
      </c>
      <c r="J13" s="93">
        <f>H13-I13</f>
        <v>-254.14988059622556</v>
      </c>
    </row>
    <row r="14" spans="1:10" s="22" customFormat="1" ht="30.75">
      <c r="A14" s="35">
        <v>2</v>
      </c>
      <c r="B14" s="68" t="s">
        <v>18</v>
      </c>
      <c r="C14" s="33">
        <f t="shared" si="0"/>
        <v>362</v>
      </c>
      <c r="D14" s="33">
        <v>312</v>
      </c>
      <c r="E14" s="33">
        <v>50</v>
      </c>
      <c r="F14" s="34">
        <f t="shared" si="1"/>
        <v>6489.618313043477</v>
      </c>
      <c r="G14" s="36">
        <f t="shared" si="2"/>
        <v>5884.998667350077</v>
      </c>
      <c r="H14" s="83">
        <f t="shared" si="3"/>
        <v>12374.616980393555</v>
      </c>
      <c r="I14" s="86">
        <v>12984.921646231349</v>
      </c>
      <c r="J14" s="93">
        <f aca="true" t="shared" si="4" ref="J14:J19">H14-I14</f>
        <v>-610.3046658377934</v>
      </c>
    </row>
    <row r="15" spans="1:10" s="22" customFormat="1" ht="30.75">
      <c r="A15" s="35">
        <v>3</v>
      </c>
      <c r="B15" s="68" t="s">
        <v>19</v>
      </c>
      <c r="C15" s="33">
        <f t="shared" si="0"/>
        <v>390.5</v>
      </c>
      <c r="D15" s="33">
        <v>284</v>
      </c>
      <c r="E15" s="33">
        <v>106.5</v>
      </c>
      <c r="F15" s="34">
        <f t="shared" si="1"/>
        <v>5907.216669565217</v>
      </c>
      <c r="G15" s="36">
        <f t="shared" si="2"/>
        <v>12535.047161455665</v>
      </c>
      <c r="H15" s="83">
        <f t="shared" si="3"/>
        <v>18442.263831020882</v>
      </c>
      <c r="I15" s="86">
        <v>17859.736865484105</v>
      </c>
      <c r="J15" s="93">
        <f t="shared" si="4"/>
        <v>582.5269655367774</v>
      </c>
    </row>
    <row r="16" spans="1:10" s="22" customFormat="1" ht="30.75">
      <c r="A16" s="35">
        <v>4</v>
      </c>
      <c r="B16" s="68" t="s">
        <v>20</v>
      </c>
      <c r="C16" s="33">
        <f t="shared" si="0"/>
        <v>334</v>
      </c>
      <c r="D16" s="33">
        <v>272</v>
      </c>
      <c r="E16" s="33">
        <v>62</v>
      </c>
      <c r="F16" s="34">
        <f t="shared" si="1"/>
        <v>5657.615965217391</v>
      </c>
      <c r="G16" s="36">
        <f t="shared" si="2"/>
        <v>7297.398347514096</v>
      </c>
      <c r="H16" s="83">
        <f t="shared" si="3"/>
        <v>12955.014312731488</v>
      </c>
      <c r="I16" s="86">
        <v>13143.527352140467</v>
      </c>
      <c r="J16" s="93">
        <f t="shared" si="4"/>
        <v>-188.51303940897924</v>
      </c>
    </row>
    <row r="17" spans="1:10" s="22" customFormat="1" ht="30.75">
      <c r="A17" s="35">
        <v>5</v>
      </c>
      <c r="B17" s="68" t="s">
        <v>21</v>
      </c>
      <c r="C17" s="33">
        <f t="shared" si="0"/>
        <v>377.5</v>
      </c>
      <c r="D17" s="33">
        <v>313</v>
      </c>
      <c r="E17" s="33">
        <v>64.5</v>
      </c>
      <c r="F17" s="34">
        <f t="shared" si="1"/>
        <v>6510.41837173913</v>
      </c>
      <c r="G17" s="36">
        <f t="shared" si="2"/>
        <v>7591.6482808816</v>
      </c>
      <c r="H17" s="83">
        <f t="shared" si="3"/>
        <v>14102.06665262073</v>
      </c>
      <c r="I17" s="86">
        <v>14446.738419004043</v>
      </c>
      <c r="J17" s="93">
        <f t="shared" si="4"/>
        <v>-344.6717663833133</v>
      </c>
    </row>
    <row r="18" spans="1:10" s="22" customFormat="1" ht="30.75">
      <c r="A18" s="37">
        <v>6</v>
      </c>
      <c r="B18" s="69" t="s">
        <v>22</v>
      </c>
      <c r="C18" s="33">
        <f t="shared" si="0"/>
        <v>351</v>
      </c>
      <c r="D18" s="33">
        <v>261</v>
      </c>
      <c r="E18" s="33">
        <v>90</v>
      </c>
      <c r="F18" s="34">
        <f t="shared" si="1"/>
        <v>5428.815319565217</v>
      </c>
      <c r="G18" s="36">
        <f t="shared" si="2"/>
        <v>10592.99760123014</v>
      </c>
      <c r="H18" s="83">
        <f t="shared" si="3"/>
        <v>16021.812920795357</v>
      </c>
      <c r="I18" s="86">
        <v>15633.415090919829</v>
      </c>
      <c r="J18" s="93">
        <f t="shared" si="4"/>
        <v>388.39782987552826</v>
      </c>
    </row>
    <row r="19" spans="1:10" s="22" customFormat="1" ht="30.75">
      <c r="A19" s="35">
        <v>7</v>
      </c>
      <c r="B19" s="68" t="s">
        <v>4</v>
      </c>
      <c r="C19" s="33">
        <f t="shared" si="0"/>
        <v>222.75</v>
      </c>
      <c r="D19" s="33">
        <v>158</v>
      </c>
      <c r="E19" s="33">
        <v>64.75</v>
      </c>
      <c r="F19" s="34">
        <f t="shared" si="1"/>
        <v>3286.4092739130433</v>
      </c>
      <c r="G19" s="36">
        <f t="shared" si="2"/>
        <v>7621.07327421835</v>
      </c>
      <c r="H19" s="83">
        <f t="shared" si="3"/>
        <v>10907.482548131393</v>
      </c>
      <c r="I19" s="86">
        <v>10480.767043713058</v>
      </c>
      <c r="J19" s="93">
        <f t="shared" si="4"/>
        <v>426.7155044183346</v>
      </c>
    </row>
    <row r="20" spans="1:10" s="22" customFormat="1" ht="31.5" thickBot="1">
      <c r="A20" s="38">
        <v>8</v>
      </c>
      <c r="B20" s="70" t="s">
        <v>5</v>
      </c>
      <c r="C20" s="33">
        <v>0</v>
      </c>
      <c r="D20" s="39">
        <v>0</v>
      </c>
      <c r="E20" s="39">
        <v>0</v>
      </c>
      <c r="F20" s="40">
        <f t="shared" si="1"/>
        <v>0</v>
      </c>
      <c r="G20" s="41">
        <f t="shared" si="2"/>
        <v>0</v>
      </c>
      <c r="H20" s="84">
        <f t="shared" si="3"/>
        <v>0</v>
      </c>
      <c r="I20" s="88"/>
      <c r="J20" s="89"/>
    </row>
    <row r="21" spans="1:10" s="22" customFormat="1" ht="31.5" thickBot="1">
      <c r="A21" s="43"/>
      <c r="B21" s="71" t="s">
        <v>2</v>
      </c>
      <c r="C21" s="44">
        <f aca="true" t="shared" si="5" ref="C21:H21">SUM(C13:C20)</f>
        <v>2327.75</v>
      </c>
      <c r="D21" s="44">
        <f t="shared" si="5"/>
        <v>1840</v>
      </c>
      <c r="E21" s="44">
        <f t="shared" si="5"/>
        <v>487.75</v>
      </c>
      <c r="F21" s="44">
        <f t="shared" si="5"/>
        <v>38272.108</v>
      </c>
      <c r="G21" s="44">
        <f t="shared" si="5"/>
        <v>57408.16200000001</v>
      </c>
      <c r="H21" s="85">
        <f t="shared" si="5"/>
        <v>95680.27</v>
      </c>
      <c r="I21" s="90">
        <f>SUM(I13:I20)</f>
        <v>95680.26905239567</v>
      </c>
      <c r="J21" s="91">
        <f>SUM(J13:J20)</f>
        <v>0.000947604328757734</v>
      </c>
    </row>
    <row r="22" spans="1:18" s="22" customFormat="1" ht="23.25">
      <c r="A22" s="42"/>
      <c r="B22" s="42"/>
      <c r="C22" s="45"/>
      <c r="D22" s="46"/>
      <c r="E22" s="46"/>
      <c r="F22" s="47"/>
      <c r="G22" s="47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8"/>
    </row>
    <row r="23" spans="1:18" s="22" customFormat="1" ht="23.25">
      <c r="A23" s="25"/>
      <c r="B23" s="48" t="s">
        <v>25</v>
      </c>
      <c r="C23" s="49">
        <v>285000</v>
      </c>
      <c r="D23" s="47"/>
      <c r="E23" s="47"/>
      <c r="F23" s="47"/>
      <c r="G23" s="47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8"/>
    </row>
    <row r="24" spans="1:18" s="22" customFormat="1" ht="23.25">
      <c r="A24" s="25"/>
      <c r="B24" s="50"/>
      <c r="C24" s="51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8"/>
    </row>
    <row r="25" spans="1:18" s="22" customFormat="1" ht="23.25">
      <c r="A25" s="25"/>
      <c r="B25" s="52" t="s">
        <v>33</v>
      </c>
      <c r="C25" s="53">
        <v>0.4</v>
      </c>
      <c r="D25" s="54">
        <f>C27*40%</f>
        <v>38272.108</v>
      </c>
      <c r="E25" s="54">
        <f>D25/D21</f>
        <v>20.800058695652172</v>
      </c>
      <c r="F25" s="55" t="s">
        <v>23</v>
      </c>
      <c r="G25" s="5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8"/>
    </row>
    <row r="26" spans="1:18" s="22" customFormat="1" ht="27.75">
      <c r="A26" s="25"/>
      <c r="B26" s="57"/>
      <c r="C26" s="53">
        <v>0.6</v>
      </c>
      <c r="D26" s="54">
        <f>C27*60%</f>
        <v>57408.162000000004</v>
      </c>
      <c r="E26" s="54">
        <f>D26/E21</f>
        <v>117.69997334700155</v>
      </c>
      <c r="F26" s="58" t="s">
        <v>24</v>
      </c>
      <c r="G26" s="52"/>
      <c r="H26" s="25"/>
      <c r="I26" s="16"/>
      <c r="J26" s="16"/>
      <c r="K26" s="16"/>
      <c r="L26" s="16"/>
      <c r="M26" s="16"/>
      <c r="N26" s="16"/>
      <c r="O26" s="16"/>
      <c r="P26" s="16"/>
      <c r="Q26" s="16"/>
      <c r="R26" s="18"/>
    </row>
    <row r="27" spans="2:12" ht="27.75">
      <c r="B27" s="59" t="s">
        <v>34</v>
      </c>
      <c r="C27" s="60">
        <f>100000-4319.73</f>
        <v>95680.27</v>
      </c>
      <c r="D27" s="61"/>
      <c r="G27" s="16"/>
      <c r="L27" s="18"/>
    </row>
    <row r="28" spans="2:12" ht="27.75">
      <c r="B28" s="75" t="s">
        <v>26</v>
      </c>
      <c r="C28" s="60">
        <v>953000</v>
      </c>
      <c r="D28" s="16"/>
      <c r="E28" s="16"/>
      <c r="F28" s="16"/>
      <c r="G28" s="16"/>
      <c r="L28" s="18"/>
    </row>
    <row r="29" spans="2:12" ht="27.75">
      <c r="B29" s="75" t="s">
        <v>27</v>
      </c>
      <c r="C29" s="60">
        <v>285000</v>
      </c>
      <c r="D29" s="16"/>
      <c r="E29" s="16"/>
      <c r="F29" s="16"/>
      <c r="G29" s="16"/>
      <c r="L29" s="18"/>
    </row>
    <row r="30" spans="2:12" ht="27.75">
      <c r="B30" s="75" t="s">
        <v>29</v>
      </c>
      <c r="C30" s="60">
        <f>C28-C29</f>
        <v>668000</v>
      </c>
      <c r="D30" s="16"/>
      <c r="E30" s="16"/>
      <c r="F30" s="16"/>
      <c r="G30" s="16"/>
      <c r="L30" s="18"/>
    </row>
    <row r="31" spans="2:12" ht="23.25">
      <c r="B31" s="76"/>
      <c r="C31" s="77"/>
      <c r="D31" s="16"/>
      <c r="E31" s="16"/>
      <c r="F31" s="16"/>
      <c r="G31" s="16"/>
      <c r="L31" s="18"/>
    </row>
    <row r="32" spans="2:12" ht="23.25">
      <c r="B32" s="76"/>
      <c r="C32" s="77"/>
      <c r="D32" s="16"/>
      <c r="E32" s="16"/>
      <c r="F32" s="16"/>
      <c r="G32" s="16"/>
      <c r="L32" s="18"/>
    </row>
    <row r="33" spans="2:12" ht="23.25">
      <c r="B33" s="76"/>
      <c r="C33" s="77"/>
      <c r="D33" s="16"/>
      <c r="E33" s="16"/>
      <c r="F33" s="16"/>
      <c r="G33" s="16"/>
      <c r="L33" s="18"/>
    </row>
    <row r="34" spans="2:12" ht="26.25">
      <c r="B34" s="13" t="s">
        <v>7</v>
      </c>
      <c r="C34" s="16"/>
      <c r="L34" s="18"/>
    </row>
    <row r="35" spans="2:12" ht="26.25">
      <c r="B35" s="13" t="s">
        <v>8</v>
      </c>
      <c r="C35" s="16"/>
      <c r="L35" s="18"/>
    </row>
  </sheetData>
  <mergeCells count="3">
    <mergeCell ref="B11:B12"/>
    <mergeCell ref="F11:H11"/>
    <mergeCell ref="B8:H8"/>
  </mergeCells>
  <printOptions/>
  <pageMargins left="0.93" right="0.24" top="0.73" bottom="1" header="0.5" footer="0.5"/>
  <pageSetup horizontalDpi="600" verticalDpi="600" orientation="landscape" paperSize="9" scale="3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5"/>
  <sheetViews>
    <sheetView view="pageBreakPreview" zoomScale="60" workbookViewId="0" topLeftCell="E4">
      <selection activeCell="F23" sqref="F23"/>
    </sheetView>
  </sheetViews>
  <sheetFormatPr defaultColWidth="9.140625" defaultRowHeight="12.75"/>
  <cols>
    <col min="1" max="1" width="9.140625" style="25" customWidth="1"/>
    <col min="2" max="2" width="81.00390625" style="19" customWidth="1"/>
    <col min="3" max="3" width="24.140625" style="26" customWidth="1"/>
    <col min="4" max="4" width="24.57421875" style="18" customWidth="1"/>
    <col min="5" max="5" width="23.00390625" style="18" customWidth="1"/>
    <col min="6" max="6" width="27.421875" style="18" customWidth="1"/>
    <col min="7" max="7" width="26.140625" style="18" customWidth="1"/>
    <col min="8" max="8" width="27.140625" style="16" customWidth="1"/>
    <col min="9" max="9" width="26.00390625" style="16" customWidth="1"/>
    <col min="10" max="10" width="13.57421875" style="16" customWidth="1"/>
    <col min="11" max="17" width="9.28125" style="16" bestFit="1" customWidth="1"/>
    <col min="18" max="18" width="19.00390625" style="18" customWidth="1"/>
    <col min="19" max="16384" width="9.140625" style="16" customWidth="1"/>
  </cols>
  <sheetData>
    <row r="1" spans="1:11" ht="26.25">
      <c r="A1" s="13" t="s">
        <v>6</v>
      </c>
      <c r="B1" s="14"/>
      <c r="C1" s="15"/>
      <c r="D1" s="14"/>
      <c r="E1" s="13"/>
      <c r="F1" s="61"/>
      <c r="G1" s="72"/>
      <c r="H1" s="73"/>
      <c r="I1" s="52"/>
      <c r="J1" s="73"/>
      <c r="K1" s="17"/>
    </row>
    <row r="2" spans="1:18" s="19" customFormat="1" ht="25.5">
      <c r="A2" s="14"/>
      <c r="B2" s="14"/>
      <c r="C2" s="15"/>
      <c r="D2" s="14"/>
      <c r="E2" s="14"/>
      <c r="F2" s="61"/>
      <c r="G2" s="72"/>
      <c r="H2" s="73"/>
      <c r="I2" s="52"/>
      <c r="J2" s="52"/>
      <c r="K2" s="17"/>
      <c r="R2" s="18"/>
    </row>
    <row r="3" spans="1:18" s="19" customFormat="1" ht="25.5">
      <c r="A3" s="14"/>
      <c r="B3" s="14"/>
      <c r="C3" s="15"/>
      <c r="D3" s="14"/>
      <c r="E3" s="14"/>
      <c r="F3" s="61"/>
      <c r="G3" s="72"/>
      <c r="H3" s="73"/>
      <c r="I3" s="74"/>
      <c r="J3" s="52"/>
      <c r="K3" s="17"/>
      <c r="R3" s="18"/>
    </row>
    <row r="4" spans="1:18" s="19" customFormat="1" ht="25.5">
      <c r="A4" s="14"/>
      <c r="B4" s="14"/>
      <c r="C4" s="15"/>
      <c r="D4" s="14"/>
      <c r="E4" s="14"/>
      <c r="F4" s="61"/>
      <c r="G4" s="72"/>
      <c r="H4" s="73"/>
      <c r="I4" s="52"/>
      <c r="J4" s="52"/>
      <c r="K4" s="18"/>
      <c r="L4" s="18"/>
      <c r="R4" s="18"/>
    </row>
    <row r="5" spans="1:18" s="19" customFormat="1" ht="25.5">
      <c r="A5" s="14"/>
      <c r="B5" s="14"/>
      <c r="C5" s="15"/>
      <c r="D5" s="14"/>
      <c r="E5" s="14"/>
      <c r="F5" s="52"/>
      <c r="G5" s="73"/>
      <c r="H5" s="73"/>
      <c r="I5" s="61"/>
      <c r="J5" s="61"/>
      <c r="K5" s="72"/>
      <c r="L5" s="18"/>
      <c r="R5" s="18"/>
    </row>
    <row r="6" spans="1:18" s="19" customFormat="1" ht="25.5">
      <c r="A6" s="14"/>
      <c r="B6" s="14"/>
      <c r="C6" s="15"/>
      <c r="D6" s="14"/>
      <c r="E6" s="14"/>
      <c r="F6" s="52"/>
      <c r="G6" s="73"/>
      <c r="H6" s="73"/>
      <c r="I6" s="61"/>
      <c r="J6" s="61"/>
      <c r="K6" s="72"/>
      <c r="L6" s="18"/>
      <c r="R6" s="18"/>
    </row>
    <row r="7" spans="1:18" s="22" customFormat="1" ht="26.25">
      <c r="A7" s="13" t="s">
        <v>9</v>
      </c>
      <c r="B7" s="14"/>
      <c r="C7" s="15"/>
      <c r="D7" s="14"/>
      <c r="E7" s="14"/>
      <c r="F7" s="52"/>
      <c r="G7" s="73"/>
      <c r="H7" s="73"/>
      <c r="I7" s="61"/>
      <c r="J7" s="61"/>
      <c r="K7" s="72"/>
      <c r="R7" s="18"/>
    </row>
    <row r="8" spans="1:18" s="22" customFormat="1" ht="26.25">
      <c r="A8" s="13" t="s">
        <v>10</v>
      </c>
      <c r="B8" s="171" t="s">
        <v>53</v>
      </c>
      <c r="C8" s="171"/>
      <c r="D8" s="171"/>
      <c r="E8" s="171"/>
      <c r="F8" s="171"/>
      <c r="G8" s="171"/>
      <c r="H8" s="171"/>
      <c r="I8" s="20"/>
      <c r="J8" s="20"/>
      <c r="K8" s="17"/>
      <c r="R8" s="18"/>
    </row>
    <row r="9" spans="1:18" s="22" customFormat="1" ht="26.25">
      <c r="A9" s="21"/>
      <c r="B9" s="24"/>
      <c r="C9" s="23"/>
      <c r="D9" s="17"/>
      <c r="E9" s="17"/>
      <c r="F9" s="20"/>
      <c r="G9" s="17"/>
      <c r="H9" s="20"/>
      <c r="I9" s="20"/>
      <c r="J9" s="20"/>
      <c r="K9" s="17"/>
      <c r="R9" s="18"/>
    </row>
    <row r="10" spans="1:18" s="22" customFormat="1" ht="27" thickBot="1">
      <c r="A10" s="25"/>
      <c r="B10" s="19"/>
      <c r="C10" s="26"/>
      <c r="H10" s="13"/>
      <c r="J10" s="13"/>
      <c r="R10" s="18"/>
    </row>
    <row r="11" spans="1:8" s="22" customFormat="1" ht="78.75" customHeight="1" thickBot="1">
      <c r="A11" s="27" t="s">
        <v>0</v>
      </c>
      <c r="B11" s="166" t="s">
        <v>1</v>
      </c>
      <c r="C11" s="28" t="s">
        <v>2</v>
      </c>
      <c r="D11" s="28" t="s">
        <v>11</v>
      </c>
      <c r="E11" s="28" t="s">
        <v>12</v>
      </c>
      <c r="F11" s="168" t="s">
        <v>54</v>
      </c>
      <c r="G11" s="169"/>
      <c r="H11" s="170"/>
    </row>
    <row r="12" spans="1:8" s="22" customFormat="1" ht="96.75" customHeight="1" thickBot="1">
      <c r="A12" s="29" t="s">
        <v>3</v>
      </c>
      <c r="B12" s="167"/>
      <c r="C12" s="30" t="s">
        <v>13</v>
      </c>
      <c r="D12" s="30" t="s">
        <v>14</v>
      </c>
      <c r="E12" s="30" t="s">
        <v>14</v>
      </c>
      <c r="F12" s="31" t="s">
        <v>15</v>
      </c>
      <c r="G12" s="31" t="s">
        <v>16</v>
      </c>
      <c r="H12" s="62" t="s">
        <v>28</v>
      </c>
    </row>
    <row r="13" spans="1:9" s="22" customFormat="1" ht="30.75">
      <c r="A13" s="32">
        <v>1</v>
      </c>
      <c r="B13" s="67" t="s">
        <v>17</v>
      </c>
      <c r="C13" s="33">
        <f aca="true" t="shared" si="0" ref="C13:C20">SUM(D13:E13)</f>
        <v>290</v>
      </c>
      <c r="D13" s="33">
        <v>240</v>
      </c>
      <c r="E13" s="33">
        <v>50</v>
      </c>
      <c r="F13" s="34">
        <f aca="true" t="shared" si="1" ref="F13:F20">D13*$E$25</f>
        <v>6179.196704428424</v>
      </c>
      <c r="G13" s="34">
        <f aca="true" t="shared" si="2" ref="G13:G20">E13*$E$26</f>
        <v>4951.965930474398</v>
      </c>
      <c r="H13" s="63">
        <f aca="true" t="shared" si="3" ref="H13:H20">F13+G13</f>
        <v>11131.162634902823</v>
      </c>
      <c r="I13" s="79"/>
    </row>
    <row r="14" spans="1:9" s="22" customFormat="1" ht="30.75">
      <c r="A14" s="35">
        <v>2</v>
      </c>
      <c r="B14" s="68" t="s">
        <v>18</v>
      </c>
      <c r="C14" s="33">
        <f t="shared" si="0"/>
        <v>362</v>
      </c>
      <c r="D14" s="33">
        <v>312</v>
      </c>
      <c r="E14" s="33">
        <v>50</v>
      </c>
      <c r="F14" s="34">
        <f t="shared" si="1"/>
        <v>8032.955715756952</v>
      </c>
      <c r="G14" s="36">
        <f t="shared" si="2"/>
        <v>4951.965930474398</v>
      </c>
      <c r="H14" s="64">
        <f t="shared" si="3"/>
        <v>12984.921646231349</v>
      </c>
      <c r="I14" s="79"/>
    </row>
    <row r="15" spans="1:9" s="22" customFormat="1" ht="30.75">
      <c r="A15" s="35">
        <v>3</v>
      </c>
      <c r="B15" s="68" t="s">
        <v>19</v>
      </c>
      <c r="C15" s="33">
        <f t="shared" si="0"/>
        <v>390.5</v>
      </c>
      <c r="D15" s="33">
        <v>284</v>
      </c>
      <c r="E15" s="33">
        <v>106.5</v>
      </c>
      <c r="F15" s="34">
        <f t="shared" si="1"/>
        <v>7312.049433573635</v>
      </c>
      <c r="G15" s="36">
        <f t="shared" si="2"/>
        <v>10547.687431910468</v>
      </c>
      <c r="H15" s="64">
        <f t="shared" si="3"/>
        <v>17859.736865484105</v>
      </c>
      <c r="I15" s="79"/>
    </row>
    <row r="16" spans="1:9" s="22" customFormat="1" ht="30.75">
      <c r="A16" s="35">
        <v>4</v>
      </c>
      <c r="B16" s="68" t="s">
        <v>20</v>
      </c>
      <c r="C16" s="33">
        <f t="shared" si="0"/>
        <v>334</v>
      </c>
      <c r="D16" s="33">
        <v>272</v>
      </c>
      <c r="E16" s="33">
        <v>62</v>
      </c>
      <c r="F16" s="34">
        <f t="shared" si="1"/>
        <v>7003.089598352214</v>
      </c>
      <c r="G16" s="36">
        <f t="shared" si="2"/>
        <v>6140.437753788254</v>
      </c>
      <c r="H16" s="64">
        <f t="shared" si="3"/>
        <v>13143.527352140467</v>
      </c>
      <c r="I16" s="79"/>
    </row>
    <row r="17" spans="1:9" s="22" customFormat="1" ht="30.75">
      <c r="A17" s="35">
        <v>5</v>
      </c>
      <c r="B17" s="68" t="s">
        <v>21</v>
      </c>
      <c r="C17" s="33">
        <f t="shared" si="0"/>
        <v>377.5</v>
      </c>
      <c r="D17" s="33">
        <v>313</v>
      </c>
      <c r="E17" s="33">
        <v>64.5</v>
      </c>
      <c r="F17" s="34">
        <f t="shared" si="1"/>
        <v>8058.702368692069</v>
      </c>
      <c r="G17" s="36">
        <f t="shared" si="2"/>
        <v>6388.036050311974</v>
      </c>
      <c r="H17" s="64">
        <f t="shared" si="3"/>
        <v>14446.738419004043</v>
      </c>
      <c r="I17" s="79"/>
    </row>
    <row r="18" spans="1:9" s="22" customFormat="1" ht="30.75">
      <c r="A18" s="37">
        <v>6</v>
      </c>
      <c r="B18" s="69" t="s">
        <v>22</v>
      </c>
      <c r="C18" s="33">
        <f t="shared" si="0"/>
        <v>351</v>
      </c>
      <c r="D18" s="33">
        <v>261</v>
      </c>
      <c r="E18" s="33">
        <v>90</v>
      </c>
      <c r="F18" s="34">
        <f t="shared" si="1"/>
        <v>6719.876416065911</v>
      </c>
      <c r="G18" s="36">
        <f t="shared" si="2"/>
        <v>8913.538674853917</v>
      </c>
      <c r="H18" s="64">
        <f t="shared" si="3"/>
        <v>15633.415090919829</v>
      </c>
      <c r="I18" s="79"/>
    </row>
    <row r="19" spans="1:9" s="22" customFormat="1" ht="30.75">
      <c r="A19" s="35">
        <v>7</v>
      </c>
      <c r="B19" s="68" t="s">
        <v>4</v>
      </c>
      <c r="C19" s="33">
        <f t="shared" si="0"/>
        <v>222.75</v>
      </c>
      <c r="D19" s="33">
        <v>158</v>
      </c>
      <c r="E19" s="33">
        <v>64.75</v>
      </c>
      <c r="F19" s="34">
        <f t="shared" si="1"/>
        <v>4067.9711637487126</v>
      </c>
      <c r="G19" s="36">
        <f t="shared" si="2"/>
        <v>6412.795879964346</v>
      </c>
      <c r="H19" s="64">
        <f t="shared" si="3"/>
        <v>10480.767043713058</v>
      </c>
      <c r="I19" s="79"/>
    </row>
    <row r="20" spans="1:9" s="22" customFormat="1" ht="31.5" thickBot="1">
      <c r="A20" s="38">
        <v>8</v>
      </c>
      <c r="B20" s="70" t="s">
        <v>5</v>
      </c>
      <c r="C20" s="33">
        <f t="shared" si="0"/>
        <v>119.1</v>
      </c>
      <c r="D20" s="39">
        <v>102</v>
      </c>
      <c r="E20" s="39">
        <v>17.1</v>
      </c>
      <c r="F20" s="40">
        <f t="shared" si="1"/>
        <v>2626.1585993820804</v>
      </c>
      <c r="G20" s="41">
        <f t="shared" si="2"/>
        <v>1693.5723482222443</v>
      </c>
      <c r="H20" s="65">
        <f t="shared" si="3"/>
        <v>4319.730947604325</v>
      </c>
      <c r="I20" s="80"/>
    </row>
    <row r="21" spans="1:9" s="22" customFormat="1" ht="31.5" thickBot="1">
      <c r="A21" s="43"/>
      <c r="B21" s="71" t="s">
        <v>2</v>
      </c>
      <c r="C21" s="44">
        <f aca="true" t="shared" si="4" ref="C21:H21">SUM(C13:C20)</f>
        <v>2446.85</v>
      </c>
      <c r="D21" s="44">
        <f t="shared" si="4"/>
        <v>1942</v>
      </c>
      <c r="E21" s="44">
        <f t="shared" si="4"/>
        <v>504.85</v>
      </c>
      <c r="F21" s="44">
        <f t="shared" si="4"/>
        <v>50000</v>
      </c>
      <c r="G21" s="44">
        <f t="shared" si="4"/>
        <v>50000</v>
      </c>
      <c r="H21" s="66">
        <f t="shared" si="4"/>
        <v>100000</v>
      </c>
      <c r="I21" s="16"/>
    </row>
    <row r="22" spans="1:18" s="22" customFormat="1" ht="23.25">
      <c r="A22" s="42"/>
      <c r="B22" s="42"/>
      <c r="C22" s="45"/>
      <c r="D22" s="46"/>
      <c r="E22" s="46"/>
      <c r="F22" s="47"/>
      <c r="G22" s="47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8"/>
    </row>
    <row r="23" spans="1:18" s="22" customFormat="1" ht="23.25">
      <c r="A23" s="25"/>
      <c r="B23" s="48" t="s">
        <v>25</v>
      </c>
      <c r="C23" s="49">
        <v>285000</v>
      </c>
      <c r="D23" s="47"/>
      <c r="E23" s="47"/>
      <c r="F23" s="47"/>
      <c r="G23" s="47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8"/>
    </row>
    <row r="24" spans="1:18" s="22" customFormat="1" ht="23.25">
      <c r="A24" s="25"/>
      <c r="B24" s="50"/>
      <c r="C24" s="51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8"/>
    </row>
    <row r="25" spans="1:18" s="22" customFormat="1" ht="23.25">
      <c r="A25" s="25"/>
      <c r="B25" s="52" t="s">
        <v>33</v>
      </c>
      <c r="C25" s="53">
        <v>0.5</v>
      </c>
      <c r="D25" s="54">
        <f>C27*50%</f>
        <v>50000</v>
      </c>
      <c r="E25" s="54">
        <f>D25/D21</f>
        <v>25.746652935118433</v>
      </c>
      <c r="F25" s="55" t="s">
        <v>23</v>
      </c>
      <c r="G25" s="5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8"/>
    </row>
    <row r="26" spans="1:18" s="22" customFormat="1" ht="27.75">
      <c r="A26" s="25"/>
      <c r="B26" s="57"/>
      <c r="C26" s="53">
        <v>0.5</v>
      </c>
      <c r="D26" s="54">
        <f>C27*50%</f>
        <v>50000</v>
      </c>
      <c r="E26" s="54">
        <f>D26/E21</f>
        <v>99.03931860948796</v>
      </c>
      <c r="F26" s="58" t="s">
        <v>24</v>
      </c>
      <c r="G26" s="52"/>
      <c r="H26" s="25"/>
      <c r="I26" s="16"/>
      <c r="J26" s="16"/>
      <c r="K26" s="16"/>
      <c r="L26" s="16"/>
      <c r="M26" s="16"/>
      <c r="N26" s="16"/>
      <c r="O26" s="16"/>
      <c r="P26" s="16"/>
      <c r="Q26" s="16"/>
      <c r="R26" s="18"/>
    </row>
    <row r="27" spans="2:12" ht="27.75">
      <c r="B27" s="59" t="s">
        <v>34</v>
      </c>
      <c r="C27" s="60">
        <v>100000</v>
      </c>
      <c r="D27" s="61"/>
      <c r="G27" s="16"/>
      <c r="L27" s="18"/>
    </row>
    <row r="28" spans="2:12" ht="27.75">
      <c r="B28" s="75" t="s">
        <v>26</v>
      </c>
      <c r="C28" s="60">
        <v>953000</v>
      </c>
      <c r="D28" s="16"/>
      <c r="E28" s="16"/>
      <c r="F28" s="16"/>
      <c r="G28" s="16"/>
      <c r="L28" s="18"/>
    </row>
    <row r="29" spans="2:12" ht="27.75">
      <c r="B29" s="75" t="s">
        <v>27</v>
      </c>
      <c r="C29" s="60">
        <v>285000</v>
      </c>
      <c r="D29" s="16"/>
      <c r="E29" s="16"/>
      <c r="F29" s="16"/>
      <c r="G29" s="16"/>
      <c r="L29" s="18"/>
    </row>
    <row r="30" spans="2:12" ht="27.75">
      <c r="B30" s="75" t="s">
        <v>29</v>
      </c>
      <c r="C30" s="60">
        <f>C28-C29</f>
        <v>668000</v>
      </c>
      <c r="D30" s="16"/>
      <c r="E30" s="16"/>
      <c r="F30" s="16"/>
      <c r="G30" s="16"/>
      <c r="L30" s="18"/>
    </row>
    <row r="31" spans="2:12" ht="23.25">
      <c r="B31" s="76"/>
      <c r="C31" s="77"/>
      <c r="D31" s="16"/>
      <c r="E31" s="16"/>
      <c r="F31" s="16"/>
      <c r="G31" s="16"/>
      <c r="L31" s="18"/>
    </row>
    <row r="32" spans="2:12" ht="23.25">
      <c r="B32" s="76"/>
      <c r="C32" s="77"/>
      <c r="D32" s="16"/>
      <c r="E32" s="16"/>
      <c r="F32" s="16"/>
      <c r="G32" s="16"/>
      <c r="L32" s="18"/>
    </row>
    <row r="33" spans="2:12" ht="23.25">
      <c r="B33" s="76"/>
      <c r="C33" s="77"/>
      <c r="D33" s="16"/>
      <c r="E33" s="16"/>
      <c r="F33" s="16"/>
      <c r="G33" s="16"/>
      <c r="L33" s="18"/>
    </row>
    <row r="34" spans="2:12" ht="26.25">
      <c r="B34" s="13" t="s">
        <v>7</v>
      </c>
      <c r="C34" s="16"/>
      <c r="L34" s="18"/>
    </row>
    <row r="35" spans="2:12" ht="26.25">
      <c r="B35" s="13" t="s">
        <v>8</v>
      </c>
      <c r="C35" s="16"/>
      <c r="L35" s="18"/>
    </row>
  </sheetData>
  <mergeCells count="3">
    <mergeCell ref="B11:B12"/>
    <mergeCell ref="F11:H11"/>
    <mergeCell ref="B8:H8"/>
  </mergeCells>
  <printOptions/>
  <pageMargins left="0.93" right="0.24" top="0.73" bottom="1" header="0.5" footer="0.5"/>
  <pageSetup horizontalDpi="600" verticalDpi="600" orientation="landscape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CJASVS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vrabie</dc:creator>
  <cp:keywords/>
  <dc:description/>
  <cp:lastModifiedBy>chitariu</cp:lastModifiedBy>
  <cp:lastPrinted>2014-07-15T07:48:17Z</cp:lastPrinted>
  <dcterms:created xsi:type="dcterms:W3CDTF">2011-01-17T06:44:30Z</dcterms:created>
  <dcterms:modified xsi:type="dcterms:W3CDTF">2014-09-09T11:34:38Z</dcterms:modified>
  <cp:category/>
  <cp:version/>
  <cp:contentType/>
  <cp:contentStatus/>
</cp:coreProperties>
</file>